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comments7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nx 2" sheetId="1" r:id="rId1"/>
    <sheet name="Anx 3" sheetId="2" r:id="rId2"/>
    <sheet name="Anx 4" sheetId="3" r:id="rId3"/>
    <sheet name="Anx 5" sheetId="4" r:id="rId4"/>
    <sheet name="Anx 6" sheetId="5" r:id="rId5"/>
    <sheet name="Anx 7" sheetId="6" r:id="rId6"/>
    <sheet name="Anx 8" sheetId="7" r:id="rId7"/>
    <sheet name="Anx 9" sheetId="8" r:id="rId8"/>
    <sheet name="Anx 10" sheetId="9" r:id="rId9"/>
    <sheet name="Anx 11" sheetId="10" r:id="rId10"/>
    <sheet name="Anx 12" sheetId="11" r:id="rId11"/>
    <sheet name="Anx 13" sheetId="12" r:id="rId12"/>
    <sheet name="Anx 14" sheetId="13" r:id="rId13"/>
    <sheet name="Anx 15" sheetId="14" r:id="rId14"/>
    <sheet name="Anx 16" sheetId="15" r:id="rId15"/>
    <sheet name="Anx 17" sheetId="16" r:id="rId16"/>
    <sheet name="Anx 18" sheetId="17" r:id="rId17"/>
    <sheet name="Anx 19" sheetId="18" r:id="rId18"/>
    <sheet name="Anx 20" sheetId="19" r:id="rId19"/>
    <sheet name="Anx 21" sheetId="20" r:id="rId20"/>
    <sheet name="Anx 22" sheetId="21" r:id="rId21"/>
    <sheet name="Anx 23" sheetId="22" r:id="rId22"/>
    <sheet name="Anx 33" sheetId="23" r:id="rId23"/>
    <sheet name="Anx 34 &amp; 35" sheetId="24" r:id="rId24"/>
    <sheet name="Anx 36" sheetId="25" r:id="rId25"/>
    <sheet name="Anx 37" sheetId="26" r:id="rId26"/>
    <sheet name="Anx 38" sheetId="27" r:id="rId27"/>
    <sheet name="Anx 39" sheetId="28" r:id="rId28"/>
    <sheet name="Anx 40" sheetId="29" r:id="rId29"/>
    <sheet name="Anx 41" sheetId="30" r:id="rId30"/>
    <sheet name="Anx 42" sheetId="31" r:id="rId31"/>
    <sheet name="Anx 43" sheetId="32" r:id="rId32"/>
    <sheet name="Anx 44" sheetId="33" r:id="rId33"/>
    <sheet name="Anx 45" sheetId="34" r:id="rId34"/>
    <sheet name="Anx 46" sheetId="35" r:id="rId35"/>
    <sheet name="Anx 47" sheetId="36" r:id="rId36"/>
    <sheet name="Anx 48" sheetId="37" r:id="rId37"/>
    <sheet name="Anx 49" sheetId="38" r:id="rId38"/>
  </sheets>
  <externalReferences>
    <externalReference r:id="rId39"/>
    <externalReference r:id="rId40"/>
    <externalReference r:id="rId41"/>
    <externalReference r:id="rId42"/>
    <externalReference r:id="rId43"/>
    <externalReference r:id="rId44"/>
  </externalReferences>
  <calcPr calcId="124519"/>
</workbook>
</file>

<file path=xl/calcChain.xml><?xml version="1.0" encoding="utf-8"?>
<calcChain xmlns="http://schemas.openxmlformats.org/spreadsheetml/2006/main">
  <c r="N39" i="38"/>
  <c r="M39"/>
  <c r="I39"/>
  <c r="H39"/>
  <c r="N38"/>
  <c r="M38"/>
  <c r="I38"/>
  <c r="H38"/>
  <c r="N37"/>
  <c r="M37"/>
  <c r="I37"/>
  <c r="H37"/>
  <c r="N36"/>
  <c r="M36"/>
  <c r="I36"/>
  <c r="H36"/>
  <c r="N35"/>
  <c r="M35"/>
  <c r="I35"/>
  <c r="H35"/>
  <c r="N34"/>
  <c r="M34"/>
  <c r="I34"/>
  <c r="H34"/>
  <c r="N33"/>
  <c r="M33"/>
  <c r="I33"/>
  <c r="H33"/>
  <c r="N32"/>
  <c r="M32"/>
  <c r="I32"/>
  <c r="H32"/>
  <c r="N31"/>
  <c r="M31"/>
  <c r="I31"/>
  <c r="H31"/>
  <c r="N30"/>
  <c r="M30"/>
  <c r="I30"/>
  <c r="H30"/>
  <c r="N29"/>
  <c r="M29"/>
  <c r="I29"/>
  <c r="H29"/>
  <c r="N28"/>
  <c r="M28"/>
  <c r="I28"/>
  <c r="H28"/>
  <c r="N27"/>
  <c r="M27"/>
  <c r="I27"/>
  <c r="H27"/>
  <c r="N26"/>
  <c r="M26"/>
  <c r="I26"/>
  <c r="H26"/>
  <c r="N25"/>
  <c r="M25"/>
  <c r="I25"/>
  <c r="H25"/>
  <c r="N24"/>
  <c r="M24"/>
  <c r="I24"/>
  <c r="H24"/>
  <c r="N23"/>
  <c r="M23"/>
  <c r="I23"/>
  <c r="H23"/>
  <c r="N22"/>
  <c r="M22"/>
  <c r="I22"/>
  <c r="H22"/>
  <c r="N21"/>
  <c r="M21"/>
  <c r="I21"/>
  <c r="H21"/>
  <c r="N20"/>
  <c r="M20"/>
  <c r="I20"/>
  <c r="H20"/>
  <c r="N19"/>
  <c r="M19"/>
  <c r="I19"/>
  <c r="H19"/>
  <c r="N18"/>
  <c r="M18"/>
  <c r="I18"/>
  <c r="H18"/>
  <c r="N17"/>
  <c r="M17"/>
  <c r="I17"/>
  <c r="H17"/>
  <c r="N16"/>
  <c r="M16"/>
  <c r="I16"/>
  <c r="H16"/>
  <c r="N15"/>
  <c r="M15"/>
  <c r="I15"/>
  <c r="H15"/>
  <c r="N14"/>
  <c r="M14"/>
  <c r="I14"/>
  <c r="H14"/>
  <c r="N13"/>
  <c r="M13"/>
  <c r="I13"/>
  <c r="H13"/>
  <c r="N12"/>
  <c r="M12"/>
  <c r="I12"/>
  <c r="H12"/>
  <c r="N11"/>
  <c r="M11"/>
  <c r="I11"/>
  <c r="H11"/>
  <c r="N10"/>
  <c r="M10"/>
  <c r="I10"/>
  <c r="H10"/>
  <c r="N9"/>
  <c r="M9"/>
  <c r="I9"/>
  <c r="H9"/>
  <c r="N8"/>
  <c r="M8"/>
  <c r="I8"/>
  <c r="H8"/>
  <c r="N7"/>
  <c r="M7"/>
  <c r="I7"/>
  <c r="H7"/>
  <c r="N6"/>
  <c r="M6"/>
  <c r="I6"/>
  <c r="H6"/>
  <c r="K69" i="37" l="1"/>
  <c r="J69"/>
  <c r="I69"/>
  <c r="H69"/>
  <c r="G69"/>
  <c r="F69"/>
  <c r="E69"/>
  <c r="D69"/>
  <c r="C69"/>
  <c r="K65"/>
  <c r="J65"/>
  <c r="I65"/>
  <c r="H65"/>
  <c r="G65"/>
  <c r="F65"/>
  <c r="E65"/>
  <c r="D65"/>
  <c r="C65"/>
  <c r="K63"/>
  <c r="J63"/>
  <c r="I63"/>
  <c r="H63"/>
  <c r="G63"/>
  <c r="F63"/>
  <c r="E63"/>
  <c r="D63"/>
  <c r="C63"/>
  <c r="K56"/>
  <c r="J56"/>
  <c r="I56"/>
  <c r="H56"/>
  <c r="G56"/>
  <c r="F56"/>
  <c r="E56"/>
  <c r="D56"/>
  <c r="C56"/>
  <c r="K51"/>
  <c r="J51"/>
  <c r="I51"/>
  <c r="H51"/>
  <c r="G51"/>
  <c r="F51"/>
  <c r="E51"/>
  <c r="D51"/>
  <c r="C51"/>
  <c r="K31"/>
  <c r="K58" s="1"/>
  <c r="J31"/>
  <c r="J70" s="1"/>
  <c r="I31"/>
  <c r="H31"/>
  <c r="G31"/>
  <c r="G58" s="1"/>
  <c r="F31"/>
  <c r="F70" s="1"/>
  <c r="E31"/>
  <c r="D31"/>
  <c r="C31"/>
  <c r="C70" s="1"/>
  <c r="K13"/>
  <c r="K57" s="1"/>
  <c r="J13"/>
  <c r="J57" s="1"/>
  <c r="I13"/>
  <c r="I57" s="1"/>
  <c r="H13"/>
  <c r="H70" s="1"/>
  <c r="G13"/>
  <c r="G57" s="1"/>
  <c r="F13"/>
  <c r="F57" s="1"/>
  <c r="E13"/>
  <c r="E57" s="1"/>
  <c r="D13"/>
  <c r="D70" s="1"/>
  <c r="C13"/>
  <c r="C57" s="1"/>
  <c r="D57" l="1"/>
  <c r="K70"/>
  <c r="C58"/>
  <c r="G70"/>
  <c r="F58"/>
  <c r="E58"/>
  <c r="I58"/>
  <c r="E70"/>
  <c r="I70"/>
  <c r="H57"/>
  <c r="J58"/>
  <c r="D58"/>
  <c r="H58"/>
  <c r="M68" i="36" l="1"/>
  <c r="L68"/>
  <c r="K68"/>
  <c r="H68"/>
  <c r="G68"/>
  <c r="F68"/>
  <c r="E68"/>
  <c r="D68"/>
  <c r="C68"/>
  <c r="N67"/>
  <c r="J67"/>
  <c r="I67"/>
  <c r="N66"/>
  <c r="J66"/>
  <c r="J68" s="1"/>
  <c r="I66"/>
  <c r="I68" s="1"/>
  <c r="M64"/>
  <c r="L64"/>
  <c r="K64"/>
  <c r="N64" s="1"/>
  <c r="I64"/>
  <c r="H64"/>
  <c r="G64"/>
  <c r="F64"/>
  <c r="E64"/>
  <c r="D64"/>
  <c r="C64"/>
  <c r="N63"/>
  <c r="J63"/>
  <c r="J64" s="1"/>
  <c r="I63"/>
  <c r="M62"/>
  <c r="L62"/>
  <c r="N62" s="1"/>
  <c r="K62"/>
  <c r="H62"/>
  <c r="G62"/>
  <c r="F62"/>
  <c r="E62"/>
  <c r="D62"/>
  <c r="C62"/>
  <c r="N61"/>
  <c r="J61"/>
  <c r="I61"/>
  <c r="N60"/>
  <c r="J60"/>
  <c r="J62" s="1"/>
  <c r="I60"/>
  <c r="N59"/>
  <c r="J59"/>
  <c r="I59"/>
  <c r="I62" s="1"/>
  <c r="M56"/>
  <c r="L56"/>
  <c r="K56"/>
  <c r="H56"/>
  <c r="G56"/>
  <c r="F56"/>
  <c r="E56"/>
  <c r="D56"/>
  <c r="C56"/>
  <c r="N55"/>
  <c r="J55"/>
  <c r="I55"/>
  <c r="N54"/>
  <c r="J54"/>
  <c r="I54"/>
  <c r="N53"/>
  <c r="J53"/>
  <c r="J56" s="1"/>
  <c r="I53"/>
  <c r="M51"/>
  <c r="L51"/>
  <c r="N51" s="1"/>
  <c r="K51"/>
  <c r="H51"/>
  <c r="G51"/>
  <c r="F51"/>
  <c r="E51"/>
  <c r="D51"/>
  <c r="C51"/>
  <c r="N50"/>
  <c r="J50"/>
  <c r="I50"/>
  <c r="N49"/>
  <c r="J49"/>
  <c r="I49"/>
  <c r="N48"/>
  <c r="J48"/>
  <c r="I48"/>
  <c r="N47"/>
  <c r="J47"/>
  <c r="I47"/>
  <c r="N46"/>
  <c r="J46"/>
  <c r="I46"/>
  <c r="N45"/>
  <c r="J45"/>
  <c r="I45"/>
  <c r="N44"/>
  <c r="J44"/>
  <c r="I44"/>
  <c r="N43"/>
  <c r="J43"/>
  <c r="I43"/>
  <c r="N42"/>
  <c r="J42"/>
  <c r="I42"/>
  <c r="N41"/>
  <c r="J41"/>
  <c r="I41"/>
  <c r="N40"/>
  <c r="J40"/>
  <c r="I40"/>
  <c r="N39"/>
  <c r="J39"/>
  <c r="I39"/>
  <c r="N38"/>
  <c r="J38"/>
  <c r="I38"/>
  <c r="N37"/>
  <c r="J37"/>
  <c r="I37"/>
  <c r="N36"/>
  <c r="J36"/>
  <c r="I36"/>
  <c r="N35"/>
  <c r="J35"/>
  <c r="I35"/>
  <c r="N34"/>
  <c r="J34"/>
  <c r="I34"/>
  <c r="N33"/>
  <c r="J33"/>
  <c r="I33"/>
  <c r="M31"/>
  <c r="L31"/>
  <c r="N31" s="1"/>
  <c r="K31"/>
  <c r="H31"/>
  <c r="G31"/>
  <c r="F31"/>
  <c r="E31"/>
  <c r="D31"/>
  <c r="C31"/>
  <c r="N30"/>
  <c r="J30"/>
  <c r="I30"/>
  <c r="N29"/>
  <c r="J29"/>
  <c r="I29"/>
  <c r="N28"/>
  <c r="J28"/>
  <c r="I28"/>
  <c r="N27"/>
  <c r="J27"/>
  <c r="I27"/>
  <c r="N26"/>
  <c r="J26"/>
  <c r="I26"/>
  <c r="N25"/>
  <c r="J25"/>
  <c r="I25"/>
  <c r="N24"/>
  <c r="J24"/>
  <c r="I24"/>
  <c r="N23"/>
  <c r="J23"/>
  <c r="I23"/>
  <c r="N22"/>
  <c r="J22"/>
  <c r="I22"/>
  <c r="N21"/>
  <c r="J21"/>
  <c r="I21"/>
  <c r="N20"/>
  <c r="J20"/>
  <c r="I20"/>
  <c r="N19"/>
  <c r="J19"/>
  <c r="I19"/>
  <c r="N18"/>
  <c r="J18"/>
  <c r="I18"/>
  <c r="N17"/>
  <c r="J17"/>
  <c r="I17"/>
  <c r="N16"/>
  <c r="J16"/>
  <c r="I16"/>
  <c r="N15"/>
  <c r="J15"/>
  <c r="I15"/>
  <c r="J14"/>
  <c r="I14"/>
  <c r="M13"/>
  <c r="L13"/>
  <c r="L57" s="1"/>
  <c r="L69" s="1"/>
  <c r="K13"/>
  <c r="N13" s="1"/>
  <c r="H13"/>
  <c r="G13"/>
  <c r="F13"/>
  <c r="F57" s="1"/>
  <c r="F69" s="1"/>
  <c r="E13"/>
  <c r="D13"/>
  <c r="C13"/>
  <c r="N12"/>
  <c r="J12"/>
  <c r="I12"/>
  <c r="N11"/>
  <c r="J11"/>
  <c r="J13" s="1"/>
  <c r="I11"/>
  <c r="N10"/>
  <c r="J10"/>
  <c r="I10"/>
  <c r="N9"/>
  <c r="J9"/>
  <c r="I9"/>
  <c r="N8"/>
  <c r="J8"/>
  <c r="I8"/>
  <c r="I31" l="1"/>
  <c r="I56"/>
  <c r="E57"/>
  <c r="E69" s="1"/>
  <c r="N56"/>
  <c r="J51"/>
  <c r="C57"/>
  <c r="C69" s="1"/>
  <c r="G57"/>
  <c r="G69" s="1"/>
  <c r="M57"/>
  <c r="M69" s="1"/>
  <c r="N68"/>
  <c r="I13"/>
  <c r="D57"/>
  <c r="D69" s="1"/>
  <c r="H57"/>
  <c r="H69" s="1"/>
  <c r="J31"/>
  <c r="J57" s="1"/>
  <c r="J69" s="1"/>
  <c r="I51"/>
  <c r="K57"/>
  <c r="I57" l="1"/>
  <c r="I69" s="1"/>
  <c r="K69"/>
  <c r="N69" s="1"/>
  <c r="N57"/>
  <c r="N68" i="35" l="1"/>
  <c r="M68"/>
  <c r="L68"/>
  <c r="K68"/>
  <c r="J68"/>
  <c r="I68"/>
  <c r="H68"/>
  <c r="G68"/>
  <c r="F68"/>
  <c r="E68"/>
  <c r="D68"/>
  <c r="C68"/>
  <c r="N67"/>
  <c r="M67"/>
  <c r="L67"/>
  <c r="N66"/>
  <c r="M66"/>
  <c r="L66"/>
  <c r="K66"/>
  <c r="J66"/>
  <c r="J67" s="1"/>
  <c r="I66"/>
  <c r="H66"/>
  <c r="H67" s="1"/>
  <c r="G66"/>
  <c r="F66"/>
  <c r="F67" s="1"/>
  <c r="E66"/>
  <c r="D66"/>
  <c r="D67" s="1"/>
  <c r="C66"/>
  <c r="B66"/>
  <c r="N65"/>
  <c r="M65"/>
  <c r="L65"/>
  <c r="K65"/>
  <c r="K67" s="1"/>
  <c r="J65"/>
  <c r="I65"/>
  <c r="I67" s="1"/>
  <c r="H65"/>
  <c r="G65"/>
  <c r="G67" s="1"/>
  <c r="F65"/>
  <c r="E65"/>
  <c r="E67" s="1"/>
  <c r="D65"/>
  <c r="C65"/>
  <c r="C67" s="1"/>
  <c r="B65"/>
  <c r="N63"/>
  <c r="M63"/>
  <c r="L63"/>
  <c r="K63"/>
  <c r="J63"/>
  <c r="I63"/>
  <c r="H63"/>
  <c r="G63"/>
  <c r="F63"/>
  <c r="E63"/>
  <c r="D63"/>
  <c r="C63"/>
  <c r="N62"/>
  <c r="M62"/>
  <c r="L62"/>
  <c r="K62"/>
  <c r="J62"/>
  <c r="I62"/>
  <c r="H62"/>
  <c r="G62"/>
  <c r="F62"/>
  <c r="E62"/>
  <c r="D62"/>
  <c r="C62"/>
  <c r="B62"/>
  <c r="N61"/>
  <c r="M61"/>
  <c r="L61"/>
  <c r="K61"/>
  <c r="J61"/>
  <c r="I61"/>
  <c r="H61"/>
  <c r="G61"/>
  <c r="F61"/>
  <c r="E61"/>
  <c r="D61"/>
  <c r="C61"/>
  <c r="N60"/>
  <c r="M60"/>
  <c r="L60"/>
  <c r="K60"/>
  <c r="J60"/>
  <c r="I60"/>
  <c r="H60"/>
  <c r="G60"/>
  <c r="F60"/>
  <c r="E60"/>
  <c r="D60"/>
  <c r="C60"/>
  <c r="B60"/>
  <c r="N59"/>
  <c r="M59"/>
  <c r="L59"/>
  <c r="K59"/>
  <c r="J59"/>
  <c r="I59"/>
  <c r="H59"/>
  <c r="G59"/>
  <c r="F59"/>
  <c r="E59"/>
  <c r="D59"/>
  <c r="C59"/>
  <c r="B59"/>
  <c r="N58"/>
  <c r="M58"/>
  <c r="L58"/>
  <c r="K58"/>
  <c r="J58"/>
  <c r="I58"/>
  <c r="H58"/>
  <c r="G58"/>
  <c r="F58"/>
  <c r="E58"/>
  <c r="D58"/>
  <c r="C58"/>
  <c r="B58"/>
  <c r="N56"/>
  <c r="M56"/>
  <c r="L56"/>
  <c r="K56"/>
  <c r="J56"/>
  <c r="I56"/>
  <c r="H56"/>
  <c r="G56"/>
  <c r="F56"/>
  <c r="E56"/>
  <c r="D56"/>
  <c r="C56"/>
  <c r="N55"/>
  <c r="M55"/>
  <c r="L55"/>
  <c r="K55"/>
  <c r="J55"/>
  <c r="I55"/>
  <c r="H55"/>
  <c r="G55"/>
  <c r="F55"/>
  <c r="E55"/>
  <c r="D55"/>
  <c r="C55"/>
  <c r="N54"/>
  <c r="M54"/>
  <c r="L54"/>
  <c r="K54"/>
  <c r="J54"/>
  <c r="I54"/>
  <c r="H54"/>
  <c r="G54"/>
  <c r="F54"/>
  <c r="E54"/>
  <c r="D54"/>
  <c r="C54"/>
  <c r="N53"/>
  <c r="M53"/>
  <c r="L53"/>
  <c r="K53"/>
  <c r="J53"/>
  <c r="I53"/>
  <c r="H53"/>
  <c r="G53"/>
  <c r="F53"/>
  <c r="E53"/>
  <c r="D53"/>
  <c r="C53"/>
  <c r="N52"/>
  <c r="M52"/>
  <c r="L52"/>
  <c r="K52"/>
  <c r="J52"/>
  <c r="I52"/>
  <c r="H52"/>
  <c r="G52"/>
  <c r="F52"/>
  <c r="E52"/>
  <c r="D52"/>
  <c r="C52"/>
  <c r="N51"/>
  <c r="M51"/>
  <c r="L51"/>
  <c r="K51"/>
  <c r="J51"/>
  <c r="I51"/>
  <c r="H51"/>
  <c r="G51"/>
  <c r="F51"/>
  <c r="E51"/>
  <c r="D51"/>
  <c r="C51"/>
  <c r="N49"/>
  <c r="M49"/>
  <c r="L49"/>
  <c r="K49"/>
  <c r="J49"/>
  <c r="I49"/>
  <c r="H49"/>
  <c r="G49"/>
  <c r="F49"/>
  <c r="E49"/>
  <c r="D49"/>
  <c r="C49"/>
  <c r="N48"/>
  <c r="M48"/>
  <c r="L48"/>
  <c r="K48"/>
  <c r="J48"/>
  <c r="I48"/>
  <c r="H48"/>
  <c r="G48"/>
  <c r="F48"/>
  <c r="E48"/>
  <c r="D48"/>
  <c r="C48"/>
  <c r="B48"/>
  <c r="N47"/>
  <c r="M47"/>
  <c r="L47"/>
  <c r="K47"/>
  <c r="J47"/>
  <c r="I47"/>
  <c r="H47"/>
  <c r="G47"/>
  <c r="F47"/>
  <c r="E47"/>
  <c r="D47"/>
  <c r="C47"/>
  <c r="B47"/>
  <c r="N46"/>
  <c r="M46"/>
  <c r="L46"/>
  <c r="K46"/>
  <c r="J46"/>
  <c r="I46"/>
  <c r="H46"/>
  <c r="G46"/>
  <c r="F46"/>
  <c r="E46"/>
  <c r="D46"/>
  <c r="C46"/>
  <c r="B46"/>
  <c r="N45"/>
  <c r="M45"/>
  <c r="L45"/>
  <c r="K45"/>
  <c r="J45"/>
  <c r="I45"/>
  <c r="H45"/>
  <c r="G45"/>
  <c r="F45"/>
  <c r="E45"/>
  <c r="D45"/>
  <c r="C45"/>
  <c r="B45"/>
  <c r="N44"/>
  <c r="M44"/>
  <c r="L44"/>
  <c r="K44"/>
  <c r="J44"/>
  <c r="I44"/>
  <c r="H44"/>
  <c r="G44"/>
  <c r="F44"/>
  <c r="E44"/>
  <c r="D44"/>
  <c r="C44"/>
  <c r="B44"/>
  <c r="N43"/>
  <c r="M43"/>
  <c r="L43"/>
  <c r="K43"/>
  <c r="J43"/>
  <c r="I43"/>
  <c r="H43"/>
  <c r="G43"/>
  <c r="F43"/>
  <c r="E43"/>
  <c r="D43"/>
  <c r="C43"/>
  <c r="B43"/>
  <c r="N42"/>
  <c r="M42"/>
  <c r="L42"/>
  <c r="K42"/>
  <c r="J42"/>
  <c r="I42"/>
  <c r="H42"/>
  <c r="G42"/>
  <c r="F42"/>
  <c r="E42"/>
  <c r="D42"/>
  <c r="C42"/>
  <c r="B42"/>
  <c r="N41"/>
  <c r="M41"/>
  <c r="L41"/>
  <c r="K41"/>
  <c r="J41"/>
  <c r="I41"/>
  <c r="H41"/>
  <c r="G41"/>
  <c r="F41"/>
  <c r="E41"/>
  <c r="D41"/>
  <c r="C41"/>
  <c r="B41"/>
  <c r="N40"/>
  <c r="M40"/>
  <c r="L40"/>
  <c r="K40"/>
  <c r="J40"/>
  <c r="I40"/>
  <c r="H40"/>
  <c r="G40"/>
  <c r="F40"/>
  <c r="E40"/>
  <c r="D40"/>
  <c r="C40"/>
  <c r="B40"/>
  <c r="N39"/>
  <c r="M39"/>
  <c r="L39"/>
  <c r="K39"/>
  <c r="J39"/>
  <c r="I39"/>
  <c r="H39"/>
  <c r="G39"/>
  <c r="F39"/>
  <c r="E39"/>
  <c r="D39"/>
  <c r="C39"/>
  <c r="B39"/>
  <c r="N38"/>
  <c r="M38"/>
  <c r="L38"/>
  <c r="K38"/>
  <c r="J38"/>
  <c r="I38"/>
  <c r="H38"/>
  <c r="G38"/>
  <c r="F38"/>
  <c r="E38"/>
  <c r="D38"/>
  <c r="C38"/>
  <c r="B38"/>
  <c r="N37"/>
  <c r="M37"/>
  <c r="L37"/>
  <c r="K37"/>
  <c r="J37"/>
  <c r="I37"/>
  <c r="H37"/>
  <c r="G37"/>
  <c r="F37"/>
  <c r="E37"/>
  <c r="D37"/>
  <c r="C37"/>
  <c r="B37"/>
  <c r="N36"/>
  <c r="M36"/>
  <c r="L36"/>
  <c r="K36"/>
  <c r="J36"/>
  <c r="I36"/>
  <c r="H36"/>
  <c r="G36"/>
  <c r="F36"/>
  <c r="E36"/>
  <c r="D36"/>
  <c r="C36"/>
  <c r="B36"/>
  <c r="N35"/>
  <c r="M35"/>
  <c r="L35"/>
  <c r="K35"/>
  <c r="J35"/>
  <c r="I35"/>
  <c r="H35"/>
  <c r="G35"/>
  <c r="F35"/>
  <c r="E35"/>
  <c r="D35"/>
  <c r="C35"/>
  <c r="B35"/>
  <c r="N34"/>
  <c r="M34"/>
  <c r="L34"/>
  <c r="K34"/>
  <c r="J34"/>
  <c r="I34"/>
  <c r="H34"/>
  <c r="G34"/>
  <c r="F34"/>
  <c r="E34"/>
  <c r="D34"/>
  <c r="C34"/>
  <c r="B34"/>
  <c r="N33"/>
  <c r="M33"/>
  <c r="L33"/>
  <c r="K33"/>
  <c r="J33"/>
  <c r="I33"/>
  <c r="H33"/>
  <c r="G33"/>
  <c r="F33"/>
  <c r="E33"/>
  <c r="D33"/>
  <c r="C33"/>
  <c r="B33"/>
  <c r="N32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N29"/>
  <c r="M29"/>
  <c r="L29"/>
  <c r="K29"/>
  <c r="J29"/>
  <c r="I29"/>
  <c r="H29"/>
  <c r="G29"/>
  <c r="F29"/>
  <c r="E29"/>
  <c r="D29"/>
  <c r="C29"/>
  <c r="N28"/>
  <c r="M28"/>
  <c r="L28"/>
  <c r="K28"/>
  <c r="J28"/>
  <c r="I28"/>
  <c r="H28"/>
  <c r="G28"/>
  <c r="F28"/>
  <c r="E28"/>
  <c r="D28"/>
  <c r="C28"/>
  <c r="B28"/>
  <c r="N27"/>
  <c r="M27"/>
  <c r="L27"/>
  <c r="K27"/>
  <c r="J27"/>
  <c r="I27"/>
  <c r="H27"/>
  <c r="G27"/>
  <c r="F27"/>
  <c r="E27"/>
  <c r="D27"/>
  <c r="C27"/>
  <c r="B27"/>
  <c r="N26"/>
  <c r="M26"/>
  <c r="L26"/>
  <c r="K26"/>
  <c r="J26"/>
  <c r="I26"/>
  <c r="H26"/>
  <c r="G26"/>
  <c r="F26"/>
  <c r="E26"/>
  <c r="D26"/>
  <c r="C26"/>
  <c r="B26"/>
  <c r="N25"/>
  <c r="M25"/>
  <c r="L25"/>
  <c r="K25"/>
  <c r="J25"/>
  <c r="I25"/>
  <c r="H25"/>
  <c r="G25"/>
  <c r="F25"/>
  <c r="E25"/>
  <c r="D25"/>
  <c r="C25"/>
  <c r="B25"/>
  <c r="N24"/>
  <c r="M24"/>
  <c r="L24"/>
  <c r="K24"/>
  <c r="J24"/>
  <c r="I24"/>
  <c r="H24"/>
  <c r="G24"/>
  <c r="F24"/>
  <c r="E24"/>
  <c r="D24"/>
  <c r="C24"/>
  <c r="B24"/>
  <c r="N23"/>
  <c r="M23"/>
  <c r="L23"/>
  <c r="K23"/>
  <c r="J23"/>
  <c r="I23"/>
  <c r="H23"/>
  <c r="G23"/>
  <c r="F23"/>
  <c r="E23"/>
  <c r="D23"/>
  <c r="C23"/>
  <c r="B23"/>
  <c r="N22"/>
  <c r="M22"/>
  <c r="L22"/>
  <c r="K22"/>
  <c r="J22"/>
  <c r="I22"/>
  <c r="H22"/>
  <c r="G22"/>
  <c r="F22"/>
  <c r="E22"/>
  <c r="D22"/>
  <c r="C22"/>
  <c r="B22"/>
  <c r="N21"/>
  <c r="M21"/>
  <c r="L21"/>
  <c r="K21"/>
  <c r="J21"/>
  <c r="I21"/>
  <c r="H21"/>
  <c r="G21"/>
  <c r="F21"/>
  <c r="E21"/>
  <c r="D21"/>
  <c r="C21"/>
  <c r="B21"/>
  <c r="N20"/>
  <c r="M20"/>
  <c r="L20"/>
  <c r="K20"/>
  <c r="J20"/>
  <c r="I20"/>
  <c r="H20"/>
  <c r="G20"/>
  <c r="F20"/>
  <c r="E20"/>
  <c r="D20"/>
  <c r="C20"/>
  <c r="B20"/>
  <c r="N19"/>
  <c r="M19"/>
  <c r="L19"/>
  <c r="K19"/>
  <c r="J19"/>
  <c r="I19"/>
  <c r="H19"/>
  <c r="G19"/>
  <c r="F19"/>
  <c r="E19"/>
  <c r="D19"/>
  <c r="C19"/>
  <c r="B19"/>
  <c r="N18"/>
  <c r="M18"/>
  <c r="L18"/>
  <c r="K18"/>
  <c r="J18"/>
  <c r="I18"/>
  <c r="H18"/>
  <c r="G18"/>
  <c r="F18"/>
  <c r="E18"/>
  <c r="D18"/>
  <c r="C18"/>
  <c r="B18"/>
  <c r="N17"/>
  <c r="M17"/>
  <c r="L17"/>
  <c r="K17"/>
  <c r="J17"/>
  <c r="I17"/>
  <c r="H17"/>
  <c r="G17"/>
  <c r="F17"/>
  <c r="E17"/>
  <c r="D17"/>
  <c r="C17"/>
  <c r="B17"/>
  <c r="N16"/>
  <c r="M16"/>
  <c r="L16"/>
  <c r="K16"/>
  <c r="J16"/>
  <c r="I16"/>
  <c r="H16"/>
  <c r="G16"/>
  <c r="F16"/>
  <c r="E16"/>
  <c r="D16"/>
  <c r="C16"/>
  <c r="B16"/>
  <c r="N15"/>
  <c r="M15"/>
  <c r="L15"/>
  <c r="K15"/>
  <c r="J15"/>
  <c r="I15"/>
  <c r="H15"/>
  <c r="G15"/>
  <c r="F15"/>
  <c r="E15"/>
  <c r="D15"/>
  <c r="C15"/>
  <c r="B15"/>
  <c r="N14"/>
  <c r="M14"/>
  <c r="L14"/>
  <c r="K14"/>
  <c r="J14"/>
  <c r="I14"/>
  <c r="H14"/>
  <c r="G14"/>
  <c r="F14"/>
  <c r="E14"/>
  <c r="D14"/>
  <c r="C14"/>
  <c r="B14"/>
  <c r="N13"/>
  <c r="M13"/>
  <c r="L13"/>
  <c r="K13"/>
  <c r="J13"/>
  <c r="I13"/>
  <c r="H13"/>
  <c r="G13"/>
  <c r="F13"/>
  <c r="E13"/>
  <c r="D13"/>
  <c r="C13"/>
  <c r="B13"/>
  <c r="N11"/>
  <c r="M11"/>
  <c r="L11"/>
  <c r="K11"/>
  <c r="J11"/>
  <c r="I11"/>
  <c r="H11"/>
  <c r="G11"/>
  <c r="F11"/>
  <c r="E11"/>
  <c r="D11"/>
  <c r="C11"/>
  <c r="N10"/>
  <c r="M10"/>
  <c r="L10"/>
  <c r="K10"/>
  <c r="J10"/>
  <c r="I10"/>
  <c r="H10"/>
  <c r="G10"/>
  <c r="F10"/>
  <c r="E10"/>
  <c r="D10"/>
  <c r="C10"/>
  <c r="B10"/>
  <c r="N9"/>
  <c r="M9"/>
  <c r="L9"/>
  <c r="K9"/>
  <c r="J9"/>
  <c r="I9"/>
  <c r="H9"/>
  <c r="G9"/>
  <c r="F9"/>
  <c r="E9"/>
  <c r="D9"/>
  <c r="C9"/>
  <c r="B9"/>
  <c r="N8"/>
  <c r="M8"/>
  <c r="L8"/>
  <c r="K8"/>
  <c r="J8"/>
  <c r="I8"/>
  <c r="H8"/>
  <c r="G8"/>
  <c r="F8"/>
  <c r="E8"/>
  <c r="D8"/>
  <c r="C8"/>
  <c r="B8"/>
  <c r="N7"/>
  <c r="M7"/>
  <c r="L7"/>
  <c r="K7"/>
  <c r="J7"/>
  <c r="I7"/>
  <c r="H7"/>
  <c r="G7"/>
  <c r="F7"/>
  <c r="E7"/>
  <c r="D7"/>
  <c r="C7"/>
  <c r="B7"/>
  <c r="N6"/>
  <c r="M6"/>
  <c r="L6"/>
  <c r="K6"/>
  <c r="J6"/>
  <c r="I6"/>
  <c r="H6"/>
  <c r="G6"/>
  <c r="F6"/>
  <c r="E6"/>
  <c r="D6"/>
  <c r="C6"/>
  <c r="B6"/>
  <c r="J69" i="34" l="1"/>
  <c r="I69"/>
  <c r="H69"/>
  <c r="G69"/>
  <c r="F69"/>
  <c r="N69" s="1"/>
  <c r="E69"/>
  <c r="M69" s="1"/>
  <c r="D69"/>
  <c r="L69" s="1"/>
  <c r="C69"/>
  <c r="K69" s="1"/>
  <c r="N68"/>
  <c r="M68"/>
  <c r="L68"/>
  <c r="K68"/>
  <c r="N67"/>
  <c r="M67"/>
  <c r="L67"/>
  <c r="K67"/>
  <c r="J65"/>
  <c r="I65"/>
  <c r="H65"/>
  <c r="G65"/>
  <c r="F65"/>
  <c r="N65" s="1"/>
  <c r="E65"/>
  <c r="M65" s="1"/>
  <c r="D65"/>
  <c r="L65" s="1"/>
  <c r="C65"/>
  <c r="K65" s="1"/>
  <c r="N64"/>
  <c r="M64"/>
  <c r="L64"/>
  <c r="K64"/>
  <c r="J62"/>
  <c r="I62"/>
  <c r="H62"/>
  <c r="G62"/>
  <c r="F62"/>
  <c r="E62"/>
  <c r="D62"/>
  <c r="C62"/>
  <c r="N61"/>
  <c r="M61"/>
  <c r="L61"/>
  <c r="K61"/>
  <c r="N60"/>
  <c r="M60"/>
  <c r="L60"/>
  <c r="K60"/>
  <c r="N59"/>
  <c r="N62" s="1"/>
  <c r="M59"/>
  <c r="M62" s="1"/>
  <c r="L59"/>
  <c r="L62" s="1"/>
  <c r="K59"/>
  <c r="K62" s="1"/>
  <c r="J56"/>
  <c r="I56"/>
  <c r="H56"/>
  <c r="G56"/>
  <c r="F56"/>
  <c r="N56" s="1"/>
  <c r="E56"/>
  <c r="M56" s="1"/>
  <c r="D56"/>
  <c r="L56" s="1"/>
  <c r="C56"/>
  <c r="K56" s="1"/>
  <c r="N55"/>
  <c r="M55"/>
  <c r="L55"/>
  <c r="K55"/>
  <c r="N54"/>
  <c r="M54"/>
  <c r="L54"/>
  <c r="K54"/>
  <c r="N53"/>
  <c r="M53"/>
  <c r="L53"/>
  <c r="K53"/>
  <c r="J51"/>
  <c r="I51"/>
  <c r="H51"/>
  <c r="G51"/>
  <c r="F51"/>
  <c r="N51" s="1"/>
  <c r="E51"/>
  <c r="M51" s="1"/>
  <c r="D51"/>
  <c r="L51" s="1"/>
  <c r="C51"/>
  <c r="K51" s="1"/>
  <c r="N50"/>
  <c r="M50"/>
  <c r="L50"/>
  <c r="K50"/>
  <c r="N49"/>
  <c r="M49"/>
  <c r="L49"/>
  <c r="K49"/>
  <c r="N48"/>
  <c r="M48"/>
  <c r="L48"/>
  <c r="K48"/>
  <c r="N47"/>
  <c r="M47"/>
  <c r="L47"/>
  <c r="K47"/>
  <c r="N46"/>
  <c r="M46"/>
  <c r="L46"/>
  <c r="K46"/>
  <c r="N45"/>
  <c r="M45"/>
  <c r="L45"/>
  <c r="K45"/>
  <c r="N44"/>
  <c r="M44"/>
  <c r="L44"/>
  <c r="K44"/>
  <c r="N43"/>
  <c r="M43"/>
  <c r="L43"/>
  <c r="K43"/>
  <c r="N42"/>
  <c r="M42"/>
  <c r="L42"/>
  <c r="K42"/>
  <c r="N41"/>
  <c r="M41"/>
  <c r="L41"/>
  <c r="K41"/>
  <c r="N40"/>
  <c r="M40"/>
  <c r="L40"/>
  <c r="K40"/>
  <c r="N39"/>
  <c r="M39"/>
  <c r="L39"/>
  <c r="K39"/>
  <c r="N38"/>
  <c r="M38"/>
  <c r="L38"/>
  <c r="K38"/>
  <c r="N37"/>
  <c r="M37"/>
  <c r="L37"/>
  <c r="K37"/>
  <c r="N36"/>
  <c r="M36"/>
  <c r="L36"/>
  <c r="K36"/>
  <c r="N35"/>
  <c r="M35"/>
  <c r="L35"/>
  <c r="K35"/>
  <c r="N34"/>
  <c r="M34"/>
  <c r="L34"/>
  <c r="K34"/>
  <c r="N33"/>
  <c r="M33"/>
  <c r="L33"/>
  <c r="K33"/>
  <c r="J31"/>
  <c r="I31"/>
  <c r="H31"/>
  <c r="G31"/>
  <c r="F31"/>
  <c r="N31" s="1"/>
  <c r="E31"/>
  <c r="M31" s="1"/>
  <c r="D31"/>
  <c r="L31" s="1"/>
  <c r="C31"/>
  <c r="K31" s="1"/>
  <c r="N30"/>
  <c r="M30"/>
  <c r="L30"/>
  <c r="K30"/>
  <c r="N29"/>
  <c r="M29"/>
  <c r="L29"/>
  <c r="K29"/>
  <c r="N28"/>
  <c r="M28"/>
  <c r="L28"/>
  <c r="K28"/>
  <c r="N27"/>
  <c r="M27"/>
  <c r="L27"/>
  <c r="K27"/>
  <c r="N26"/>
  <c r="M26"/>
  <c r="L26"/>
  <c r="K26"/>
  <c r="N25"/>
  <c r="M25"/>
  <c r="L25"/>
  <c r="K25"/>
  <c r="N24"/>
  <c r="M24"/>
  <c r="L24"/>
  <c r="K24"/>
  <c r="N23"/>
  <c r="M23"/>
  <c r="L23"/>
  <c r="K23"/>
  <c r="N22"/>
  <c r="M22"/>
  <c r="L22"/>
  <c r="K22"/>
  <c r="N21"/>
  <c r="M21"/>
  <c r="L21"/>
  <c r="K21"/>
  <c r="N20"/>
  <c r="M20"/>
  <c r="L20"/>
  <c r="K20"/>
  <c r="N19"/>
  <c r="M19"/>
  <c r="L19"/>
  <c r="K19"/>
  <c r="N18"/>
  <c r="M18"/>
  <c r="L18"/>
  <c r="K18"/>
  <c r="N17"/>
  <c r="M17"/>
  <c r="L17"/>
  <c r="K17"/>
  <c r="N16"/>
  <c r="M16"/>
  <c r="L16"/>
  <c r="K16"/>
  <c r="N15"/>
  <c r="M15"/>
  <c r="L15"/>
  <c r="K15"/>
  <c r="J13"/>
  <c r="J57" s="1"/>
  <c r="J70" s="1"/>
  <c r="I13"/>
  <c r="I57" s="1"/>
  <c r="I70" s="1"/>
  <c r="H13"/>
  <c r="H57" s="1"/>
  <c r="H70" s="1"/>
  <c r="G13"/>
  <c r="G57" s="1"/>
  <c r="G70" s="1"/>
  <c r="F13"/>
  <c r="F57" s="1"/>
  <c r="F70" s="1"/>
  <c r="E13"/>
  <c r="E57" s="1"/>
  <c r="E70" s="1"/>
  <c r="D13"/>
  <c r="D57" s="1"/>
  <c r="D70" s="1"/>
  <c r="C13"/>
  <c r="C57" s="1"/>
  <c r="C70" s="1"/>
  <c r="N12"/>
  <c r="M12"/>
  <c r="L12"/>
  <c r="K12"/>
  <c r="N11"/>
  <c r="M11"/>
  <c r="L11"/>
  <c r="K11"/>
  <c r="N10"/>
  <c r="M10"/>
  <c r="L10"/>
  <c r="K10"/>
  <c r="N9"/>
  <c r="M9"/>
  <c r="L9"/>
  <c r="K9"/>
  <c r="N8"/>
  <c r="N13" s="1"/>
  <c r="N57" s="1"/>
  <c r="N70" s="1"/>
  <c r="M8"/>
  <c r="M13" s="1"/>
  <c r="M57" s="1"/>
  <c r="M70" s="1"/>
  <c r="L8"/>
  <c r="L13" s="1"/>
  <c r="L57" s="1"/>
  <c r="L70" s="1"/>
  <c r="K8"/>
  <c r="K13" s="1"/>
  <c r="K57" s="1"/>
  <c r="K70" s="1"/>
  <c r="N68" i="33"/>
  <c r="M68"/>
  <c r="L68"/>
  <c r="K68"/>
  <c r="J68"/>
  <c r="I68"/>
  <c r="H68"/>
  <c r="G68"/>
  <c r="F68"/>
  <c r="E68"/>
  <c r="D68"/>
  <c r="C68"/>
  <c r="N64"/>
  <c r="M64"/>
  <c r="L64"/>
  <c r="K64"/>
  <c r="J64"/>
  <c r="I64"/>
  <c r="H64"/>
  <c r="G64"/>
  <c r="F64"/>
  <c r="E64"/>
  <c r="D64"/>
  <c r="C64"/>
  <c r="N61"/>
  <c r="M61"/>
  <c r="L61"/>
  <c r="K61"/>
  <c r="J61"/>
  <c r="I61"/>
  <c r="H61"/>
  <c r="G61"/>
  <c r="F61"/>
  <c r="E61"/>
  <c r="D61"/>
  <c r="C61"/>
  <c r="N55"/>
  <c r="M55"/>
  <c r="L55"/>
  <c r="K55"/>
  <c r="J55"/>
  <c r="I55"/>
  <c r="H55"/>
  <c r="G55"/>
  <c r="F55"/>
  <c r="E55"/>
  <c r="D55"/>
  <c r="C55"/>
  <c r="N50"/>
  <c r="M50"/>
  <c r="L50"/>
  <c r="K50"/>
  <c r="J50"/>
  <c r="I50"/>
  <c r="H50"/>
  <c r="G50"/>
  <c r="F50"/>
  <c r="E50"/>
  <c r="D50"/>
  <c r="C50"/>
  <c r="N30"/>
  <c r="M30"/>
  <c r="L30"/>
  <c r="K30"/>
  <c r="J30"/>
  <c r="I30"/>
  <c r="H30"/>
  <c r="G30"/>
  <c r="F30"/>
  <c r="E30"/>
  <c r="D30"/>
  <c r="C30"/>
  <c r="N12"/>
  <c r="N56" s="1"/>
  <c r="N69" s="1"/>
  <c r="M12"/>
  <c r="M56" s="1"/>
  <c r="M69" s="1"/>
  <c r="L12"/>
  <c r="L56" s="1"/>
  <c r="L69" s="1"/>
  <c r="K12"/>
  <c r="K56" s="1"/>
  <c r="K69" s="1"/>
  <c r="J12"/>
  <c r="J56" s="1"/>
  <c r="J69" s="1"/>
  <c r="I12"/>
  <c r="I56" s="1"/>
  <c r="I69" s="1"/>
  <c r="H12"/>
  <c r="H56" s="1"/>
  <c r="H69" s="1"/>
  <c r="G12"/>
  <c r="G56" s="1"/>
  <c r="G69" s="1"/>
  <c r="F12"/>
  <c r="F56" s="1"/>
  <c r="F69" s="1"/>
  <c r="E12"/>
  <c r="E56" s="1"/>
  <c r="E69" s="1"/>
  <c r="D12"/>
  <c r="D56" s="1"/>
  <c r="D69" s="1"/>
  <c r="C12"/>
  <c r="C56" s="1"/>
  <c r="C69" s="1"/>
  <c r="G36" i="32"/>
  <c r="H36" s="1"/>
  <c r="F36"/>
  <c r="D36"/>
  <c r="C36"/>
  <c r="E36" s="1"/>
  <c r="H35"/>
  <c r="E35"/>
  <c r="I35" s="1"/>
  <c r="I34"/>
  <c r="H34"/>
  <c r="E34"/>
  <c r="H33"/>
  <c r="E33"/>
  <c r="I33" s="1"/>
  <c r="H32"/>
  <c r="E32"/>
  <c r="I32" s="1"/>
  <c r="H31"/>
  <c r="I31" s="1"/>
  <c r="E31"/>
  <c r="I30"/>
  <c r="H30"/>
  <c r="E30"/>
  <c r="H29"/>
  <c r="E29"/>
  <c r="I29" s="1"/>
  <c r="H28"/>
  <c r="E28"/>
  <c r="I28" s="1"/>
  <c r="H27"/>
  <c r="E27"/>
  <c r="I27" s="1"/>
  <c r="I26"/>
  <c r="H26"/>
  <c r="E26"/>
  <c r="H25"/>
  <c r="E25"/>
  <c r="I25" s="1"/>
  <c r="H24"/>
  <c r="E24"/>
  <c r="I24" s="1"/>
  <c r="H23"/>
  <c r="E23"/>
  <c r="I23" s="1"/>
  <c r="I22"/>
  <c r="H22"/>
  <c r="E22"/>
  <c r="H21"/>
  <c r="E21"/>
  <c r="I21" s="1"/>
  <c r="H20"/>
  <c r="E20"/>
  <c r="I20" s="1"/>
  <c r="H19"/>
  <c r="E19"/>
  <c r="I19" s="1"/>
  <c r="I18"/>
  <c r="H18"/>
  <c r="E18"/>
  <c r="H17"/>
  <c r="E17"/>
  <c r="I17" s="1"/>
  <c r="H16"/>
  <c r="E16"/>
  <c r="I16" s="1"/>
  <c r="H15"/>
  <c r="E15"/>
  <c r="I15" s="1"/>
  <c r="I14"/>
  <c r="H14"/>
  <c r="E14"/>
  <c r="H13"/>
  <c r="E13"/>
  <c r="I13" s="1"/>
  <c r="H12"/>
  <c r="E12"/>
  <c r="I12" s="1"/>
  <c r="H11"/>
  <c r="E11"/>
  <c r="I11" s="1"/>
  <c r="I10"/>
  <c r="H10"/>
  <c r="E10"/>
  <c r="H9"/>
  <c r="E9"/>
  <c r="I9" s="1"/>
  <c r="H8"/>
  <c r="E8"/>
  <c r="I8" s="1"/>
  <c r="H7"/>
  <c r="E7"/>
  <c r="I7" s="1"/>
  <c r="I6"/>
  <c r="H6"/>
  <c r="E6"/>
  <c r="I36" l="1"/>
  <c r="M70" i="31" l="1"/>
  <c r="L70"/>
  <c r="K70"/>
  <c r="J70"/>
  <c r="I70"/>
  <c r="H70"/>
  <c r="G70"/>
  <c r="F70"/>
  <c r="E70"/>
  <c r="D70"/>
  <c r="C70"/>
  <c r="L69"/>
  <c r="M69" s="1"/>
  <c r="K69"/>
  <c r="J69"/>
  <c r="I69"/>
  <c r="H69"/>
  <c r="G69"/>
  <c r="F69"/>
  <c r="E69"/>
  <c r="D69"/>
  <c r="C69"/>
  <c r="L68"/>
  <c r="M68" s="1"/>
  <c r="K68"/>
  <c r="J68"/>
  <c r="I68"/>
  <c r="H68"/>
  <c r="G68"/>
  <c r="F68"/>
  <c r="E68"/>
  <c r="D68"/>
  <c r="C68"/>
  <c r="B68"/>
  <c r="L67"/>
  <c r="M67" s="1"/>
  <c r="K67"/>
  <c r="J67"/>
  <c r="I67"/>
  <c r="H67"/>
  <c r="G67"/>
  <c r="F67"/>
  <c r="E67"/>
  <c r="D67"/>
  <c r="C67"/>
  <c r="B67"/>
  <c r="L65"/>
  <c r="M65" s="1"/>
  <c r="K65"/>
  <c r="J65"/>
  <c r="I65"/>
  <c r="H65"/>
  <c r="G65"/>
  <c r="F65"/>
  <c r="E65"/>
  <c r="D65"/>
  <c r="C65"/>
  <c r="M64"/>
  <c r="L64"/>
  <c r="K64"/>
  <c r="J64"/>
  <c r="I64"/>
  <c r="H64"/>
  <c r="G64"/>
  <c r="F64"/>
  <c r="E64"/>
  <c r="D64"/>
  <c r="C64"/>
  <c r="B64"/>
  <c r="M63"/>
  <c r="L63"/>
  <c r="K63"/>
  <c r="J63"/>
  <c r="I63"/>
  <c r="H63"/>
  <c r="G63"/>
  <c r="F63"/>
  <c r="E63"/>
  <c r="D63"/>
  <c r="C63"/>
  <c r="B63"/>
  <c r="M62"/>
  <c r="L62"/>
  <c r="K62"/>
  <c r="J62"/>
  <c r="I62"/>
  <c r="H62"/>
  <c r="G62"/>
  <c r="F62"/>
  <c r="E62"/>
  <c r="D62"/>
  <c r="C62"/>
  <c r="B62"/>
  <c r="M61"/>
  <c r="L61"/>
  <c r="K61"/>
  <c r="J61"/>
  <c r="I61"/>
  <c r="H61"/>
  <c r="G61"/>
  <c r="F61"/>
  <c r="E61"/>
  <c r="D61"/>
  <c r="C61"/>
  <c r="B61"/>
  <c r="M60"/>
  <c r="L60"/>
  <c r="K60"/>
  <c r="J60"/>
  <c r="I60"/>
  <c r="H60"/>
  <c r="G60"/>
  <c r="F60"/>
  <c r="E60"/>
  <c r="D60"/>
  <c r="C60"/>
  <c r="B60"/>
  <c r="M58"/>
  <c r="L58"/>
  <c r="K58"/>
  <c r="J58"/>
  <c r="I58"/>
  <c r="H58"/>
  <c r="G58"/>
  <c r="F58"/>
  <c r="E58"/>
  <c r="D58"/>
  <c r="C58"/>
  <c r="M57"/>
  <c r="L57"/>
  <c r="K57"/>
  <c r="J57"/>
  <c r="I57"/>
  <c r="H57"/>
  <c r="G57"/>
  <c r="F57"/>
  <c r="E57"/>
  <c r="D57"/>
  <c r="C57"/>
  <c r="L56"/>
  <c r="M56" s="1"/>
  <c r="K56"/>
  <c r="J56"/>
  <c r="I56"/>
  <c r="H56"/>
  <c r="G56"/>
  <c r="F56"/>
  <c r="E56"/>
  <c r="D56"/>
  <c r="C56"/>
  <c r="L55"/>
  <c r="M55" s="1"/>
  <c r="K55"/>
  <c r="J55"/>
  <c r="I55"/>
  <c r="H55"/>
  <c r="G55"/>
  <c r="F55"/>
  <c r="E55"/>
  <c r="D55"/>
  <c r="C55"/>
  <c r="B55"/>
  <c r="L54"/>
  <c r="M54" s="1"/>
  <c r="K54"/>
  <c r="J54"/>
  <c r="I54"/>
  <c r="H54"/>
  <c r="G54"/>
  <c r="F54"/>
  <c r="E54"/>
  <c r="D54"/>
  <c r="C54"/>
  <c r="B54"/>
  <c r="L53"/>
  <c r="M53" s="1"/>
  <c r="K53"/>
  <c r="J53"/>
  <c r="I53"/>
  <c r="H53"/>
  <c r="G53"/>
  <c r="F53"/>
  <c r="E53"/>
  <c r="D53"/>
  <c r="C53"/>
  <c r="B53"/>
  <c r="L51"/>
  <c r="M51" s="1"/>
  <c r="K51"/>
  <c r="J51"/>
  <c r="I51"/>
  <c r="H51"/>
  <c r="G51"/>
  <c r="F51"/>
  <c r="E51"/>
  <c r="D51"/>
  <c r="C51"/>
  <c r="M50"/>
  <c r="L50"/>
  <c r="K50"/>
  <c r="J50"/>
  <c r="I50"/>
  <c r="H50"/>
  <c r="G50"/>
  <c r="F50"/>
  <c r="E50"/>
  <c r="D50"/>
  <c r="C50"/>
  <c r="B50"/>
  <c r="M49"/>
  <c r="L49"/>
  <c r="K49"/>
  <c r="J49"/>
  <c r="I49"/>
  <c r="H49"/>
  <c r="G49"/>
  <c r="F49"/>
  <c r="E49"/>
  <c r="D49"/>
  <c r="C49"/>
  <c r="B49"/>
  <c r="M48"/>
  <c r="L48"/>
  <c r="K48"/>
  <c r="J48"/>
  <c r="I48"/>
  <c r="H48"/>
  <c r="G48"/>
  <c r="F48"/>
  <c r="E48"/>
  <c r="D48"/>
  <c r="C48"/>
  <c r="B48"/>
  <c r="M47"/>
  <c r="L47"/>
  <c r="K47"/>
  <c r="J47"/>
  <c r="I47"/>
  <c r="H47"/>
  <c r="G47"/>
  <c r="F47"/>
  <c r="E47"/>
  <c r="D47"/>
  <c r="C47"/>
  <c r="B47"/>
  <c r="M46"/>
  <c r="L46"/>
  <c r="K46"/>
  <c r="J46"/>
  <c r="I46"/>
  <c r="H46"/>
  <c r="G46"/>
  <c r="F46"/>
  <c r="E46"/>
  <c r="D46"/>
  <c r="C46"/>
  <c r="B46"/>
  <c r="M45"/>
  <c r="L45"/>
  <c r="K45"/>
  <c r="J45"/>
  <c r="I45"/>
  <c r="H45"/>
  <c r="G45"/>
  <c r="F45"/>
  <c r="E45"/>
  <c r="D45"/>
  <c r="C45"/>
  <c r="B45"/>
  <c r="M44"/>
  <c r="L44"/>
  <c r="K44"/>
  <c r="J44"/>
  <c r="I44"/>
  <c r="H44"/>
  <c r="G44"/>
  <c r="F44"/>
  <c r="E44"/>
  <c r="D44"/>
  <c r="C44"/>
  <c r="B44"/>
  <c r="M43"/>
  <c r="L43"/>
  <c r="K43"/>
  <c r="J43"/>
  <c r="I43"/>
  <c r="H43"/>
  <c r="G43"/>
  <c r="F43"/>
  <c r="E43"/>
  <c r="D43"/>
  <c r="C43"/>
  <c r="B43"/>
  <c r="M42"/>
  <c r="L42"/>
  <c r="K42"/>
  <c r="J42"/>
  <c r="I42"/>
  <c r="H42"/>
  <c r="G42"/>
  <c r="F42"/>
  <c r="E42"/>
  <c r="D42"/>
  <c r="C42"/>
  <c r="B42"/>
  <c r="M41"/>
  <c r="L41"/>
  <c r="K41"/>
  <c r="J41"/>
  <c r="I41"/>
  <c r="H41"/>
  <c r="G41"/>
  <c r="F41"/>
  <c r="E41"/>
  <c r="D41"/>
  <c r="C41"/>
  <c r="B41"/>
  <c r="M40"/>
  <c r="L40"/>
  <c r="K40"/>
  <c r="J40"/>
  <c r="I40"/>
  <c r="H40"/>
  <c r="G40"/>
  <c r="F40"/>
  <c r="E40"/>
  <c r="D40"/>
  <c r="C40"/>
  <c r="B40"/>
  <c r="M39"/>
  <c r="L39"/>
  <c r="K39"/>
  <c r="J39"/>
  <c r="I39"/>
  <c r="H39"/>
  <c r="G39"/>
  <c r="F39"/>
  <c r="E39"/>
  <c r="D39"/>
  <c r="C39"/>
  <c r="B39"/>
  <c r="M38"/>
  <c r="L38"/>
  <c r="K38"/>
  <c r="J38"/>
  <c r="I38"/>
  <c r="H38"/>
  <c r="G38"/>
  <c r="F38"/>
  <c r="E38"/>
  <c r="D38"/>
  <c r="C38"/>
  <c r="B38"/>
  <c r="M37"/>
  <c r="L37"/>
  <c r="K37"/>
  <c r="J37"/>
  <c r="I37"/>
  <c r="H37"/>
  <c r="G37"/>
  <c r="F37"/>
  <c r="E37"/>
  <c r="D37"/>
  <c r="C37"/>
  <c r="B37"/>
  <c r="M36"/>
  <c r="L36"/>
  <c r="K36"/>
  <c r="J36"/>
  <c r="I36"/>
  <c r="H36"/>
  <c r="G36"/>
  <c r="F36"/>
  <c r="E36"/>
  <c r="D36"/>
  <c r="C36"/>
  <c r="B36"/>
  <c r="M35"/>
  <c r="L35"/>
  <c r="K35"/>
  <c r="J35"/>
  <c r="I35"/>
  <c r="H35"/>
  <c r="G35"/>
  <c r="F35"/>
  <c r="E35"/>
  <c r="D35"/>
  <c r="C35"/>
  <c r="B35"/>
  <c r="M34"/>
  <c r="L34"/>
  <c r="K34"/>
  <c r="J34"/>
  <c r="I34"/>
  <c r="H34"/>
  <c r="G34"/>
  <c r="F34"/>
  <c r="E34"/>
  <c r="D34"/>
  <c r="C34"/>
  <c r="B34"/>
  <c r="M33"/>
  <c r="L33"/>
  <c r="K33"/>
  <c r="J33"/>
  <c r="I33"/>
  <c r="H33"/>
  <c r="G33"/>
  <c r="F33"/>
  <c r="E33"/>
  <c r="D33"/>
  <c r="C33"/>
  <c r="B33"/>
  <c r="M31"/>
  <c r="L31"/>
  <c r="K31"/>
  <c r="J31"/>
  <c r="I31"/>
  <c r="H31"/>
  <c r="G31"/>
  <c r="F31"/>
  <c r="E31"/>
  <c r="D31"/>
  <c r="C31"/>
  <c r="M30"/>
  <c r="L30"/>
  <c r="K30"/>
  <c r="J30"/>
  <c r="I30"/>
  <c r="H30"/>
  <c r="G30"/>
  <c r="F30"/>
  <c r="E30"/>
  <c r="D30"/>
  <c r="C30"/>
  <c r="B30"/>
  <c r="M29"/>
  <c r="L29"/>
  <c r="K29"/>
  <c r="J29"/>
  <c r="I29"/>
  <c r="H29"/>
  <c r="G29"/>
  <c r="F29"/>
  <c r="E29"/>
  <c r="D29"/>
  <c r="C29"/>
  <c r="B29"/>
  <c r="M28"/>
  <c r="L28"/>
  <c r="K28"/>
  <c r="J28"/>
  <c r="I28"/>
  <c r="H28"/>
  <c r="G28"/>
  <c r="F28"/>
  <c r="E28"/>
  <c r="D28"/>
  <c r="C28"/>
  <c r="B28"/>
  <c r="M27"/>
  <c r="L27"/>
  <c r="K27"/>
  <c r="J27"/>
  <c r="I27"/>
  <c r="H27"/>
  <c r="G27"/>
  <c r="F27"/>
  <c r="E27"/>
  <c r="D27"/>
  <c r="C27"/>
  <c r="B27"/>
  <c r="M26"/>
  <c r="L26"/>
  <c r="K26"/>
  <c r="J26"/>
  <c r="I26"/>
  <c r="H26"/>
  <c r="G26"/>
  <c r="F26"/>
  <c r="E26"/>
  <c r="D26"/>
  <c r="C26"/>
  <c r="B26"/>
  <c r="M25"/>
  <c r="L25"/>
  <c r="K25"/>
  <c r="J25"/>
  <c r="I25"/>
  <c r="H25"/>
  <c r="G25"/>
  <c r="F25"/>
  <c r="E25"/>
  <c r="D25"/>
  <c r="C25"/>
  <c r="B25"/>
  <c r="M24"/>
  <c r="L24"/>
  <c r="K24"/>
  <c r="J24"/>
  <c r="I24"/>
  <c r="H24"/>
  <c r="G24"/>
  <c r="F24"/>
  <c r="E24"/>
  <c r="D24"/>
  <c r="C24"/>
  <c r="B24"/>
  <c r="M23"/>
  <c r="L23"/>
  <c r="K23"/>
  <c r="J23"/>
  <c r="I23"/>
  <c r="H23"/>
  <c r="G23"/>
  <c r="F23"/>
  <c r="E23"/>
  <c r="D23"/>
  <c r="C23"/>
  <c r="B23"/>
  <c r="M22"/>
  <c r="L22"/>
  <c r="K22"/>
  <c r="J22"/>
  <c r="I22"/>
  <c r="H22"/>
  <c r="G22"/>
  <c r="F22"/>
  <c r="E22"/>
  <c r="D22"/>
  <c r="C22"/>
  <c r="B22"/>
  <c r="M21"/>
  <c r="L21"/>
  <c r="K21"/>
  <c r="J21"/>
  <c r="I21"/>
  <c r="H21"/>
  <c r="G21"/>
  <c r="F21"/>
  <c r="E21"/>
  <c r="D21"/>
  <c r="C21"/>
  <c r="B21"/>
  <c r="M20"/>
  <c r="L20"/>
  <c r="K20"/>
  <c r="J20"/>
  <c r="I20"/>
  <c r="H20"/>
  <c r="G20"/>
  <c r="F20"/>
  <c r="E20"/>
  <c r="D20"/>
  <c r="C20"/>
  <c r="B20"/>
  <c r="M19"/>
  <c r="L19"/>
  <c r="K19"/>
  <c r="J19"/>
  <c r="I19"/>
  <c r="H19"/>
  <c r="G19"/>
  <c r="F19"/>
  <c r="E19"/>
  <c r="D19"/>
  <c r="C19"/>
  <c r="B19"/>
  <c r="M18"/>
  <c r="L18"/>
  <c r="K18"/>
  <c r="J18"/>
  <c r="I18"/>
  <c r="H18"/>
  <c r="G18"/>
  <c r="F18"/>
  <c r="E18"/>
  <c r="D18"/>
  <c r="C18"/>
  <c r="B18"/>
  <c r="M17"/>
  <c r="L17"/>
  <c r="K17"/>
  <c r="J17"/>
  <c r="I17"/>
  <c r="H17"/>
  <c r="G17"/>
  <c r="F17"/>
  <c r="E17"/>
  <c r="D17"/>
  <c r="C17"/>
  <c r="B17"/>
  <c r="M16"/>
  <c r="L16"/>
  <c r="K16"/>
  <c r="J16"/>
  <c r="I16"/>
  <c r="H16"/>
  <c r="G16"/>
  <c r="F16"/>
  <c r="E16"/>
  <c r="D16"/>
  <c r="C16"/>
  <c r="B16"/>
  <c r="M15"/>
  <c r="L15"/>
  <c r="K15"/>
  <c r="J15"/>
  <c r="I15"/>
  <c r="H15"/>
  <c r="G15"/>
  <c r="F15"/>
  <c r="E15"/>
  <c r="D15"/>
  <c r="C15"/>
  <c r="B15"/>
  <c r="M13"/>
  <c r="L13"/>
  <c r="K13"/>
  <c r="J13"/>
  <c r="I13"/>
  <c r="H13"/>
  <c r="G13"/>
  <c r="F13"/>
  <c r="E13"/>
  <c r="D13"/>
  <c r="C13"/>
  <c r="L12"/>
  <c r="M12" s="1"/>
  <c r="K12"/>
  <c r="J12"/>
  <c r="I12"/>
  <c r="H12"/>
  <c r="G12"/>
  <c r="F12"/>
  <c r="E12"/>
  <c r="D12"/>
  <c r="C12"/>
  <c r="B12"/>
  <c r="L11"/>
  <c r="M11" s="1"/>
  <c r="K11"/>
  <c r="J11"/>
  <c r="I11"/>
  <c r="H11"/>
  <c r="G11"/>
  <c r="F11"/>
  <c r="E11"/>
  <c r="D11"/>
  <c r="C11"/>
  <c r="B11"/>
  <c r="L10"/>
  <c r="M10" s="1"/>
  <c r="K10"/>
  <c r="J10"/>
  <c r="I10"/>
  <c r="H10"/>
  <c r="G10"/>
  <c r="F10"/>
  <c r="E10"/>
  <c r="D10"/>
  <c r="C10"/>
  <c r="B10"/>
  <c r="L9"/>
  <c r="M9" s="1"/>
  <c r="K9"/>
  <c r="J9"/>
  <c r="I9"/>
  <c r="H9"/>
  <c r="G9"/>
  <c r="F9"/>
  <c r="E9"/>
  <c r="D9"/>
  <c r="C9"/>
  <c r="B9"/>
  <c r="L8"/>
  <c r="M8" s="1"/>
  <c r="K8"/>
  <c r="J8"/>
  <c r="I8"/>
  <c r="H8"/>
  <c r="G8"/>
  <c r="F8"/>
  <c r="E8"/>
  <c r="D8"/>
  <c r="C8"/>
  <c r="B8"/>
  <c r="H5"/>
  <c r="C5"/>
  <c r="M68" i="30" l="1"/>
  <c r="L68"/>
  <c r="K68"/>
  <c r="J68"/>
  <c r="I68"/>
  <c r="H68"/>
  <c r="G68"/>
  <c r="F68"/>
  <c r="E68"/>
  <c r="D68"/>
  <c r="C68"/>
  <c r="M64"/>
  <c r="L64"/>
  <c r="K64"/>
  <c r="J64"/>
  <c r="I64"/>
  <c r="H64"/>
  <c r="G64"/>
  <c r="F64"/>
  <c r="E64"/>
  <c r="D64"/>
  <c r="C64"/>
  <c r="M62"/>
  <c r="L62"/>
  <c r="K62"/>
  <c r="J62"/>
  <c r="I62"/>
  <c r="H62"/>
  <c r="G62"/>
  <c r="F62"/>
  <c r="E62"/>
  <c r="D62"/>
  <c r="C62"/>
  <c r="M55"/>
  <c r="L55"/>
  <c r="K55"/>
  <c r="J55"/>
  <c r="I55"/>
  <c r="H55"/>
  <c r="G55"/>
  <c r="F55"/>
  <c r="E55"/>
  <c r="D55"/>
  <c r="C55"/>
  <c r="M50"/>
  <c r="L50"/>
  <c r="K50"/>
  <c r="J50"/>
  <c r="I50"/>
  <c r="H50"/>
  <c r="G50"/>
  <c r="F50"/>
  <c r="E50"/>
  <c r="D50"/>
  <c r="C50"/>
  <c r="M30"/>
  <c r="L30"/>
  <c r="K30"/>
  <c r="K57" s="1"/>
  <c r="K69" s="1"/>
  <c r="J30"/>
  <c r="I30"/>
  <c r="H30"/>
  <c r="G30"/>
  <c r="G57" s="1"/>
  <c r="G69" s="1"/>
  <c r="F30"/>
  <c r="E30"/>
  <c r="D30"/>
  <c r="C30"/>
  <c r="C57" s="1"/>
  <c r="C69" s="1"/>
  <c r="M12"/>
  <c r="M56" s="1"/>
  <c r="L12"/>
  <c r="L57" s="1"/>
  <c r="L69" s="1"/>
  <c r="K12"/>
  <c r="K56" s="1"/>
  <c r="J12"/>
  <c r="J57" s="1"/>
  <c r="J69" s="1"/>
  <c r="I12"/>
  <c r="I56" s="1"/>
  <c r="H12"/>
  <c r="H57" s="1"/>
  <c r="H69" s="1"/>
  <c r="G12"/>
  <c r="G56" s="1"/>
  <c r="F12"/>
  <c r="F57" s="1"/>
  <c r="F69" s="1"/>
  <c r="E12"/>
  <c r="E56" s="1"/>
  <c r="D12"/>
  <c r="D57" s="1"/>
  <c r="D69" s="1"/>
  <c r="C12"/>
  <c r="C56" s="1"/>
  <c r="F56" l="1"/>
  <c r="D56"/>
  <c r="H56"/>
  <c r="L56"/>
  <c r="E57"/>
  <c r="E69" s="1"/>
  <c r="I57"/>
  <c r="I69" s="1"/>
  <c r="M57"/>
  <c r="M69" s="1"/>
  <c r="J56"/>
  <c r="D35" i="29"/>
  <c r="C35"/>
  <c r="D34"/>
  <c r="C34"/>
  <c r="D33"/>
  <c r="C33"/>
  <c r="D32"/>
  <c r="C32"/>
  <c r="D30"/>
  <c r="C30"/>
  <c r="D29"/>
  <c r="C29"/>
  <c r="D28"/>
  <c r="C28"/>
  <c r="D27"/>
  <c r="C27"/>
  <c r="D26"/>
  <c r="C26"/>
  <c r="D25"/>
  <c r="C25"/>
  <c r="D23"/>
  <c r="C23"/>
  <c r="D22"/>
  <c r="C22"/>
  <c r="D21"/>
  <c r="C21"/>
  <c r="D20"/>
  <c r="C20"/>
  <c r="D19"/>
  <c r="C19"/>
  <c r="D18"/>
  <c r="C18"/>
  <c r="D17"/>
  <c r="C17"/>
  <c r="D16"/>
  <c r="C16"/>
  <c r="D14"/>
  <c r="C14"/>
  <c r="D13"/>
  <c r="C13"/>
  <c r="D12"/>
  <c r="C12"/>
  <c r="D11"/>
  <c r="C11"/>
  <c r="F57" i="28" l="1"/>
  <c r="E57"/>
  <c r="D57"/>
  <c r="C57"/>
  <c r="F54"/>
  <c r="E54"/>
  <c r="D54"/>
  <c r="C54"/>
  <c r="F52"/>
  <c r="E52"/>
  <c r="D52"/>
  <c r="C52"/>
  <c r="F48"/>
  <c r="E48"/>
  <c r="D48"/>
  <c r="C48"/>
  <c r="F44"/>
  <c r="F58" s="1"/>
  <c r="E44"/>
  <c r="E58" s="1"/>
  <c r="D44"/>
  <c r="D58" s="1"/>
  <c r="C44"/>
  <c r="C58" s="1"/>
  <c r="F54" i="27"/>
  <c r="E54"/>
  <c r="D54"/>
  <c r="C54"/>
  <c r="G37" i="26"/>
  <c r="F37"/>
  <c r="E37"/>
  <c r="D37"/>
  <c r="C37"/>
  <c r="I69" i="25"/>
  <c r="H69"/>
  <c r="J69" s="1"/>
  <c r="G69"/>
  <c r="F69"/>
  <c r="E69"/>
  <c r="D69"/>
  <c r="K69" s="1"/>
  <c r="C69"/>
  <c r="K68"/>
  <c r="J68"/>
  <c r="K67"/>
  <c r="J67"/>
  <c r="I65"/>
  <c r="K65" s="1"/>
  <c r="H65"/>
  <c r="J65" s="1"/>
  <c r="G65"/>
  <c r="F65"/>
  <c r="E65"/>
  <c r="D65"/>
  <c r="C65"/>
  <c r="K64"/>
  <c r="J64"/>
  <c r="I63"/>
  <c r="H63"/>
  <c r="G63"/>
  <c r="F63"/>
  <c r="E63"/>
  <c r="D63"/>
  <c r="C63"/>
  <c r="K62"/>
  <c r="J62"/>
  <c r="K61"/>
  <c r="K63" s="1"/>
  <c r="J61"/>
  <c r="K60"/>
  <c r="J60"/>
  <c r="J63" s="1"/>
  <c r="I56"/>
  <c r="H56"/>
  <c r="G56"/>
  <c r="F56"/>
  <c r="E56"/>
  <c r="D56"/>
  <c r="C56"/>
  <c r="K55"/>
  <c r="J55"/>
  <c r="K54"/>
  <c r="J54"/>
  <c r="K53"/>
  <c r="K56" s="1"/>
  <c r="J53"/>
  <c r="J56" s="1"/>
  <c r="I51"/>
  <c r="H51"/>
  <c r="H57" s="1"/>
  <c r="G51"/>
  <c r="G57" s="1"/>
  <c r="G58" s="1"/>
  <c r="G70" s="1"/>
  <c r="F51"/>
  <c r="E51"/>
  <c r="D51"/>
  <c r="D57" s="1"/>
  <c r="C51"/>
  <c r="C57" s="1"/>
  <c r="C58" s="1"/>
  <c r="C70" s="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K51" s="1"/>
  <c r="J33"/>
  <c r="J51" s="1"/>
  <c r="I31"/>
  <c r="H31"/>
  <c r="G31"/>
  <c r="F31"/>
  <c r="E31"/>
  <c r="D31"/>
  <c r="C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K31" s="1"/>
  <c r="J15"/>
  <c r="J31" s="1"/>
  <c r="J13"/>
  <c r="I13"/>
  <c r="I57" s="1"/>
  <c r="H13"/>
  <c r="G13"/>
  <c r="F13"/>
  <c r="F57" s="1"/>
  <c r="F58" s="1"/>
  <c r="F70" s="1"/>
  <c r="E13"/>
  <c r="E57" s="1"/>
  <c r="D13"/>
  <c r="C13"/>
  <c r="K12"/>
  <c r="J12"/>
  <c r="K11"/>
  <c r="J11"/>
  <c r="K10"/>
  <c r="J10"/>
  <c r="K9"/>
  <c r="J9"/>
  <c r="K8"/>
  <c r="K13" s="1"/>
  <c r="J8"/>
  <c r="K57" l="1"/>
  <c r="K58" s="1"/>
  <c r="J57"/>
  <c r="J58" s="1"/>
  <c r="E58"/>
  <c r="E70" s="1"/>
  <c r="I58"/>
  <c r="I70" s="1"/>
  <c r="D58"/>
  <c r="D70" s="1"/>
  <c r="H58"/>
  <c r="H70" s="1"/>
  <c r="J70" s="1"/>
  <c r="K70" l="1"/>
  <c r="AB72" i="24"/>
  <c r="AA72"/>
  <c r="Z72"/>
  <c r="Y72"/>
  <c r="X72"/>
  <c r="W72"/>
  <c r="V72"/>
  <c r="U72"/>
  <c r="R72"/>
  <c r="Q72"/>
  <c r="P72"/>
  <c r="O72"/>
  <c r="N72"/>
  <c r="M72"/>
  <c r="L72"/>
  <c r="K72"/>
  <c r="J72"/>
  <c r="I72"/>
  <c r="H72"/>
  <c r="G72"/>
  <c r="F72"/>
  <c r="AF72" s="1"/>
  <c r="E72"/>
  <c r="AE72" s="1"/>
  <c r="D72"/>
  <c r="AD72" s="1"/>
  <c r="C72"/>
  <c r="AC72" s="1"/>
  <c r="AF71"/>
  <c r="AE71"/>
  <c r="AD71"/>
  <c r="AC71"/>
  <c r="T71"/>
  <c r="AF70"/>
  <c r="AE70"/>
  <c r="AD70"/>
  <c r="AC70"/>
  <c r="T70"/>
  <c r="AB68"/>
  <c r="AA68"/>
  <c r="Z68"/>
  <c r="Y68"/>
  <c r="X68"/>
  <c r="W68"/>
  <c r="V68"/>
  <c r="U68"/>
  <c r="R68"/>
  <c r="Q68"/>
  <c r="P68"/>
  <c r="O68"/>
  <c r="N68"/>
  <c r="M68"/>
  <c r="L68"/>
  <c r="K68"/>
  <c r="J68"/>
  <c r="I68"/>
  <c r="H68"/>
  <c r="G68"/>
  <c r="F68"/>
  <c r="AF68" s="1"/>
  <c r="E68"/>
  <c r="AE68" s="1"/>
  <c r="D68"/>
  <c r="AD68" s="1"/>
  <c r="C68"/>
  <c r="AC68" s="1"/>
  <c r="AF67"/>
  <c r="AE67"/>
  <c r="AD67"/>
  <c r="AC67"/>
  <c r="T67"/>
  <c r="AB66"/>
  <c r="AA66"/>
  <c r="Z66"/>
  <c r="Y66"/>
  <c r="X66"/>
  <c r="W66"/>
  <c r="V66"/>
  <c r="U66"/>
  <c r="R66"/>
  <c r="Q66"/>
  <c r="P66"/>
  <c r="O66"/>
  <c r="N66"/>
  <c r="M66"/>
  <c r="L66"/>
  <c r="K66"/>
  <c r="J66"/>
  <c r="I66"/>
  <c r="H66"/>
  <c r="G66"/>
  <c r="F66"/>
  <c r="AF66" s="1"/>
  <c r="E66"/>
  <c r="AE66" s="1"/>
  <c r="D66"/>
  <c r="AD66" s="1"/>
  <c r="C66"/>
  <c r="AC66" s="1"/>
  <c r="AF65"/>
  <c r="AE65"/>
  <c r="AD65"/>
  <c r="AC65"/>
  <c r="T65"/>
  <c r="AF64"/>
  <c r="AE64"/>
  <c r="AD64"/>
  <c r="AC64"/>
  <c r="T64"/>
  <c r="AF63"/>
  <c r="AE63"/>
  <c r="AD63"/>
  <c r="AC63"/>
  <c r="T63"/>
  <c r="Z60"/>
  <c r="V60"/>
  <c r="P60"/>
  <c r="L60"/>
  <c r="H60"/>
  <c r="D60"/>
  <c r="AD60" s="1"/>
  <c r="AB56"/>
  <c r="AA56"/>
  <c r="Z56"/>
  <c r="Z58" s="1"/>
  <c r="Z73" s="1"/>
  <c r="Y56"/>
  <c r="X56"/>
  <c r="W56"/>
  <c r="V56"/>
  <c r="V58" s="1"/>
  <c r="V73" s="1"/>
  <c r="U56"/>
  <c r="R56"/>
  <c r="Q56"/>
  <c r="P56"/>
  <c r="P58" s="1"/>
  <c r="P73" s="1"/>
  <c r="O56"/>
  <c r="N56"/>
  <c r="M56"/>
  <c r="L56"/>
  <c r="L58" s="1"/>
  <c r="L73" s="1"/>
  <c r="K56"/>
  <c r="J56"/>
  <c r="I56"/>
  <c r="H56"/>
  <c r="H58" s="1"/>
  <c r="H73" s="1"/>
  <c r="G56"/>
  <c r="F56"/>
  <c r="AF56" s="1"/>
  <c r="E56"/>
  <c r="AE56" s="1"/>
  <c r="D56"/>
  <c r="D58" s="1"/>
  <c r="C56"/>
  <c r="AC56" s="1"/>
  <c r="AF55"/>
  <c r="AE55"/>
  <c r="AD55"/>
  <c r="AC55"/>
  <c r="T55"/>
  <c r="AF54"/>
  <c r="AE54"/>
  <c r="AD54"/>
  <c r="AC54"/>
  <c r="T54"/>
  <c r="AF53"/>
  <c r="AE53"/>
  <c r="AD53"/>
  <c r="AC53"/>
  <c r="T53"/>
  <c r="AB51"/>
  <c r="AA51"/>
  <c r="Z51"/>
  <c r="Y51"/>
  <c r="Y60" s="1"/>
  <c r="X51"/>
  <c r="W51"/>
  <c r="V51"/>
  <c r="U51"/>
  <c r="U60" s="1"/>
  <c r="R51"/>
  <c r="Q51"/>
  <c r="P51"/>
  <c r="O51"/>
  <c r="O60" s="1"/>
  <c r="N51"/>
  <c r="M51"/>
  <c r="L51"/>
  <c r="K51"/>
  <c r="K58" s="1"/>
  <c r="K73" s="1"/>
  <c r="J51"/>
  <c r="I51"/>
  <c r="H51"/>
  <c r="G51"/>
  <c r="G60" s="1"/>
  <c r="F51"/>
  <c r="AF51" s="1"/>
  <c r="E51"/>
  <c r="AE51" s="1"/>
  <c r="D51"/>
  <c r="AD51" s="1"/>
  <c r="C51"/>
  <c r="C58" s="1"/>
  <c r="AF50"/>
  <c r="AE50"/>
  <c r="AD50"/>
  <c r="AC50"/>
  <c r="T50"/>
  <c r="AF49"/>
  <c r="AE49"/>
  <c r="AD49"/>
  <c r="AC49"/>
  <c r="T49"/>
  <c r="AF48"/>
  <c r="AE48"/>
  <c r="AD48"/>
  <c r="AC48"/>
  <c r="T48"/>
  <c r="AF47"/>
  <c r="AE47"/>
  <c r="AD47"/>
  <c r="AC47"/>
  <c r="T47"/>
  <c r="AF46"/>
  <c r="AE46"/>
  <c r="AD46"/>
  <c r="AC46"/>
  <c r="T46"/>
  <c r="AF45"/>
  <c r="AE45"/>
  <c r="AD45"/>
  <c r="AC45"/>
  <c r="T45"/>
  <c r="AF44"/>
  <c r="AE44"/>
  <c r="AD44"/>
  <c r="AC44"/>
  <c r="T44"/>
  <c r="AF43"/>
  <c r="AE43"/>
  <c r="AD43"/>
  <c r="AC43"/>
  <c r="T43"/>
  <c r="AF42"/>
  <c r="AE42"/>
  <c r="AD42"/>
  <c r="AC42"/>
  <c r="T42"/>
  <c r="AF41"/>
  <c r="AE41"/>
  <c r="AD41"/>
  <c r="AC41"/>
  <c r="T41"/>
  <c r="AF40"/>
  <c r="AE40"/>
  <c r="AD40"/>
  <c r="AC40"/>
  <c r="T40"/>
  <c r="AF39"/>
  <c r="AE39"/>
  <c r="AD39"/>
  <c r="AC39"/>
  <c r="T39"/>
  <c r="AF38"/>
  <c r="AE38"/>
  <c r="AD38"/>
  <c r="AC38"/>
  <c r="T38"/>
  <c r="AF37"/>
  <c r="AE37"/>
  <c r="AD37"/>
  <c r="AC37"/>
  <c r="T37"/>
  <c r="AF36"/>
  <c r="AE36"/>
  <c r="AD36"/>
  <c r="AC36"/>
  <c r="T36"/>
  <c r="AF35"/>
  <c r="AE35"/>
  <c r="AD35"/>
  <c r="AC35"/>
  <c r="T35"/>
  <c r="AF34"/>
  <c r="AE34"/>
  <c r="AD34"/>
  <c r="AC34"/>
  <c r="T34"/>
  <c r="AF33"/>
  <c r="AE33"/>
  <c r="AD33"/>
  <c r="AC33"/>
  <c r="T33"/>
  <c r="AB30"/>
  <c r="AA30"/>
  <c r="Z30"/>
  <c r="Y30"/>
  <c r="X30"/>
  <c r="W30"/>
  <c r="V30"/>
  <c r="U30"/>
  <c r="R30"/>
  <c r="Q30"/>
  <c r="P30"/>
  <c r="O30"/>
  <c r="N30"/>
  <c r="M30"/>
  <c r="L30"/>
  <c r="K30"/>
  <c r="J30"/>
  <c r="I30"/>
  <c r="H30"/>
  <c r="G30"/>
  <c r="F30"/>
  <c r="E30"/>
  <c r="D30"/>
  <c r="C30"/>
  <c r="AF29"/>
  <c r="AE29"/>
  <c r="AD29"/>
  <c r="AC29"/>
  <c r="T29"/>
  <c r="AF28"/>
  <c r="AE28"/>
  <c r="AD28"/>
  <c r="AC28"/>
  <c r="T28"/>
  <c r="AF27"/>
  <c r="AE27"/>
  <c r="AD27"/>
  <c r="AC27"/>
  <c r="T27"/>
  <c r="AF26"/>
  <c r="AE26"/>
  <c r="AD26"/>
  <c r="AC26"/>
  <c r="T26"/>
  <c r="AF25"/>
  <c r="AE25"/>
  <c r="AD25"/>
  <c r="AC25"/>
  <c r="T25"/>
  <c r="AF24"/>
  <c r="AE24"/>
  <c r="AD24"/>
  <c r="AC24"/>
  <c r="T24"/>
  <c r="AF23"/>
  <c r="AE23"/>
  <c r="AD23"/>
  <c r="AC23"/>
  <c r="T23"/>
  <c r="AF22"/>
  <c r="AE22"/>
  <c r="AD22"/>
  <c r="AC22"/>
  <c r="T22"/>
  <c r="AF21"/>
  <c r="AE21"/>
  <c r="AD21"/>
  <c r="AC21"/>
  <c r="T21"/>
  <c r="AF20"/>
  <c r="AE20"/>
  <c r="AD20"/>
  <c r="AC20"/>
  <c r="T20"/>
  <c r="AF19"/>
  <c r="AE19"/>
  <c r="AD19"/>
  <c r="AC19"/>
  <c r="T19"/>
  <c r="AF18"/>
  <c r="AE18"/>
  <c r="AD18"/>
  <c r="AC18"/>
  <c r="T18"/>
  <c r="AF17"/>
  <c r="AE17"/>
  <c r="AE30" s="1"/>
  <c r="AD17"/>
  <c r="AC17"/>
  <c r="T17"/>
  <c r="AF16"/>
  <c r="AE16"/>
  <c r="AD16"/>
  <c r="AC16"/>
  <c r="T16"/>
  <c r="AF15"/>
  <c r="AE15"/>
  <c r="AD15"/>
  <c r="AC15"/>
  <c r="T15"/>
  <c r="AF14"/>
  <c r="AF30" s="1"/>
  <c r="AE14"/>
  <c r="AD14"/>
  <c r="AD30" s="1"/>
  <c r="AC14"/>
  <c r="AC30" s="1"/>
  <c r="T14"/>
  <c r="AB11"/>
  <c r="AB60" s="1"/>
  <c r="AA11"/>
  <c r="AA60" s="1"/>
  <c r="Z11"/>
  <c r="Y11"/>
  <c r="X11"/>
  <c r="X60" s="1"/>
  <c r="W11"/>
  <c r="W60" s="1"/>
  <c r="V11"/>
  <c r="U11"/>
  <c r="R11"/>
  <c r="R60" s="1"/>
  <c r="Q11"/>
  <c r="Q60" s="1"/>
  <c r="P11"/>
  <c r="O11"/>
  <c r="N11"/>
  <c r="N60" s="1"/>
  <c r="M11"/>
  <c r="M60" s="1"/>
  <c r="L11"/>
  <c r="K11"/>
  <c r="J11"/>
  <c r="J60" s="1"/>
  <c r="I11"/>
  <c r="I60" s="1"/>
  <c r="H11"/>
  <c r="G11"/>
  <c r="F11"/>
  <c r="F60" s="1"/>
  <c r="AF60" s="1"/>
  <c r="E11"/>
  <c r="E60" s="1"/>
  <c r="AE60" s="1"/>
  <c r="D11"/>
  <c r="C11"/>
  <c r="AF10"/>
  <c r="AE10"/>
  <c r="AD10"/>
  <c r="AC10"/>
  <c r="T10"/>
  <c r="AF9"/>
  <c r="AE9"/>
  <c r="AD9"/>
  <c r="AC9"/>
  <c r="T9"/>
  <c r="AF8"/>
  <c r="AE8"/>
  <c r="AD8"/>
  <c r="AC8"/>
  <c r="T8"/>
  <c r="AF7"/>
  <c r="AE7"/>
  <c r="AD7"/>
  <c r="AC7"/>
  <c r="T7"/>
  <c r="AF6"/>
  <c r="AF11" s="1"/>
  <c r="AE6"/>
  <c r="AE11" s="1"/>
  <c r="AD6"/>
  <c r="AD11" s="1"/>
  <c r="AC6"/>
  <c r="AC11" s="1"/>
  <c r="T6"/>
  <c r="M4"/>
  <c r="Q4" s="1"/>
  <c r="W4" s="1"/>
  <c r="AA4" s="1"/>
  <c r="AE4" s="1"/>
  <c r="K4"/>
  <c r="O4" s="1"/>
  <c r="U4" s="1"/>
  <c r="Y4" s="1"/>
  <c r="AC4" s="1"/>
  <c r="I4"/>
  <c r="G4"/>
  <c r="S2"/>
  <c r="H72" i="23"/>
  <c r="G72"/>
  <c r="D72"/>
  <c r="C72"/>
  <c r="F71"/>
  <c r="F72" s="1"/>
  <c r="J72" s="1"/>
  <c r="E71"/>
  <c r="I71" s="1"/>
  <c r="D71"/>
  <c r="C71"/>
  <c r="B71"/>
  <c r="J70"/>
  <c r="F70"/>
  <c r="E70"/>
  <c r="E72" s="1"/>
  <c r="I72" s="1"/>
  <c r="D70"/>
  <c r="C70"/>
  <c r="B70"/>
  <c r="H68"/>
  <c r="G68"/>
  <c r="F68"/>
  <c r="J68" s="1"/>
  <c r="E68"/>
  <c r="I68" s="1"/>
  <c r="J67"/>
  <c r="I67"/>
  <c r="F67"/>
  <c r="E67"/>
  <c r="D67"/>
  <c r="D68" s="1"/>
  <c r="C67"/>
  <c r="C68" s="1"/>
  <c r="H66"/>
  <c r="G66"/>
  <c r="F65"/>
  <c r="J65" s="1"/>
  <c r="E65"/>
  <c r="I65" s="1"/>
  <c r="D65"/>
  <c r="C65"/>
  <c r="B65"/>
  <c r="J64"/>
  <c r="F64"/>
  <c r="E64"/>
  <c r="I64" s="1"/>
  <c r="D64"/>
  <c r="C64"/>
  <c r="B64"/>
  <c r="J63"/>
  <c r="I63"/>
  <c r="F63"/>
  <c r="F66" s="1"/>
  <c r="J66" s="1"/>
  <c r="E63"/>
  <c r="E66" s="1"/>
  <c r="I66" s="1"/>
  <c r="D63"/>
  <c r="D66" s="1"/>
  <c r="C63"/>
  <c r="C66" s="1"/>
  <c r="B63"/>
  <c r="H56"/>
  <c r="G56"/>
  <c r="I55"/>
  <c r="F55"/>
  <c r="J55" s="1"/>
  <c r="E55"/>
  <c r="D55"/>
  <c r="C55"/>
  <c r="B55"/>
  <c r="F54"/>
  <c r="J54" s="1"/>
  <c r="E54"/>
  <c r="I54" s="1"/>
  <c r="D54"/>
  <c r="C54"/>
  <c r="B54"/>
  <c r="J53"/>
  <c r="F53"/>
  <c r="F56" s="1"/>
  <c r="J56" s="1"/>
  <c r="E53"/>
  <c r="E56" s="1"/>
  <c r="I56" s="1"/>
  <c r="D53"/>
  <c r="D56" s="1"/>
  <c r="C53"/>
  <c r="C56" s="1"/>
  <c r="B53"/>
  <c r="H51"/>
  <c r="G51"/>
  <c r="J50"/>
  <c r="I50"/>
  <c r="F50"/>
  <c r="E50"/>
  <c r="D50"/>
  <c r="C50"/>
  <c r="B50"/>
  <c r="I49"/>
  <c r="F49"/>
  <c r="J49" s="1"/>
  <c r="E49"/>
  <c r="D49"/>
  <c r="C49"/>
  <c r="B49"/>
  <c r="F48"/>
  <c r="J48" s="1"/>
  <c r="E48"/>
  <c r="I48" s="1"/>
  <c r="D48"/>
  <c r="C48"/>
  <c r="B48"/>
  <c r="J47"/>
  <c r="F47"/>
  <c r="E47"/>
  <c r="I47" s="1"/>
  <c r="D47"/>
  <c r="C47"/>
  <c r="B47"/>
  <c r="J46"/>
  <c r="I46"/>
  <c r="F46"/>
  <c r="E46"/>
  <c r="D46"/>
  <c r="C46"/>
  <c r="B46"/>
  <c r="I45"/>
  <c r="F45"/>
  <c r="J45" s="1"/>
  <c r="E45"/>
  <c r="D45"/>
  <c r="C45"/>
  <c r="B45"/>
  <c r="F44"/>
  <c r="J44" s="1"/>
  <c r="E44"/>
  <c r="I44" s="1"/>
  <c r="D44"/>
  <c r="C44"/>
  <c r="B44"/>
  <c r="J43"/>
  <c r="F43"/>
  <c r="E43"/>
  <c r="I43" s="1"/>
  <c r="D43"/>
  <c r="C43"/>
  <c r="B43"/>
  <c r="J42"/>
  <c r="I42"/>
  <c r="F42"/>
  <c r="E42"/>
  <c r="D42"/>
  <c r="C42"/>
  <c r="B42"/>
  <c r="I41"/>
  <c r="F41"/>
  <c r="J41" s="1"/>
  <c r="E41"/>
  <c r="D41"/>
  <c r="C41"/>
  <c r="B41"/>
  <c r="F40"/>
  <c r="J40" s="1"/>
  <c r="E40"/>
  <c r="I40" s="1"/>
  <c r="D40"/>
  <c r="C40"/>
  <c r="B40"/>
  <c r="J39"/>
  <c r="F39"/>
  <c r="E39"/>
  <c r="I39" s="1"/>
  <c r="D39"/>
  <c r="C39"/>
  <c r="B39"/>
  <c r="J38"/>
  <c r="I38"/>
  <c r="F38"/>
  <c r="E38"/>
  <c r="D38"/>
  <c r="C38"/>
  <c r="B38"/>
  <c r="I37"/>
  <c r="F37"/>
  <c r="J37" s="1"/>
  <c r="E37"/>
  <c r="D37"/>
  <c r="C37"/>
  <c r="B37"/>
  <c r="F36"/>
  <c r="J36" s="1"/>
  <c r="E36"/>
  <c r="I36" s="1"/>
  <c r="D36"/>
  <c r="C36"/>
  <c r="B36"/>
  <c r="J35"/>
  <c r="F35"/>
  <c r="E35"/>
  <c r="E51" s="1"/>
  <c r="I51" s="1"/>
  <c r="D35"/>
  <c r="C35"/>
  <c r="B35"/>
  <c r="J34"/>
  <c r="I34"/>
  <c r="F34"/>
  <c r="E34"/>
  <c r="D34"/>
  <c r="C34"/>
  <c r="B34"/>
  <c r="I33"/>
  <c r="F33"/>
  <c r="J33" s="1"/>
  <c r="E33"/>
  <c r="D33"/>
  <c r="D51" s="1"/>
  <c r="C33"/>
  <c r="C51" s="1"/>
  <c r="B33"/>
  <c r="H30"/>
  <c r="G30"/>
  <c r="F29"/>
  <c r="J29" s="1"/>
  <c r="E29"/>
  <c r="I29" s="1"/>
  <c r="D29"/>
  <c r="C29"/>
  <c r="B29"/>
  <c r="J28"/>
  <c r="F28"/>
  <c r="E28"/>
  <c r="I28" s="1"/>
  <c r="D28"/>
  <c r="C28"/>
  <c r="B28"/>
  <c r="J27"/>
  <c r="I27"/>
  <c r="F27"/>
  <c r="E27"/>
  <c r="D27"/>
  <c r="C27"/>
  <c r="B27"/>
  <c r="I26"/>
  <c r="F26"/>
  <c r="J26" s="1"/>
  <c r="E26"/>
  <c r="D26"/>
  <c r="C26"/>
  <c r="B26"/>
  <c r="F25"/>
  <c r="J25" s="1"/>
  <c r="E25"/>
  <c r="I25" s="1"/>
  <c r="D25"/>
  <c r="C25"/>
  <c r="B25"/>
  <c r="J24"/>
  <c r="F24"/>
  <c r="E24"/>
  <c r="I24" s="1"/>
  <c r="D24"/>
  <c r="C24"/>
  <c r="B24"/>
  <c r="J23"/>
  <c r="I23"/>
  <c r="F23"/>
  <c r="E23"/>
  <c r="D23"/>
  <c r="C23"/>
  <c r="B23"/>
  <c r="I22"/>
  <c r="F22"/>
  <c r="J22" s="1"/>
  <c r="E22"/>
  <c r="D22"/>
  <c r="C22"/>
  <c r="B22"/>
  <c r="F21"/>
  <c r="J21" s="1"/>
  <c r="E21"/>
  <c r="I21" s="1"/>
  <c r="D21"/>
  <c r="C21"/>
  <c r="B21"/>
  <c r="J20"/>
  <c r="F20"/>
  <c r="E20"/>
  <c r="I20" s="1"/>
  <c r="D20"/>
  <c r="C20"/>
  <c r="B20"/>
  <c r="J19"/>
  <c r="I19"/>
  <c r="F19"/>
  <c r="E19"/>
  <c r="D19"/>
  <c r="C19"/>
  <c r="B19"/>
  <c r="I18"/>
  <c r="F18"/>
  <c r="J18" s="1"/>
  <c r="E18"/>
  <c r="D18"/>
  <c r="C18"/>
  <c r="B18"/>
  <c r="F17"/>
  <c r="J17" s="1"/>
  <c r="E17"/>
  <c r="I17" s="1"/>
  <c r="D17"/>
  <c r="C17"/>
  <c r="B17"/>
  <c r="J16"/>
  <c r="F16"/>
  <c r="E16"/>
  <c r="I16" s="1"/>
  <c r="D16"/>
  <c r="C16"/>
  <c r="B16"/>
  <c r="J15"/>
  <c r="I15"/>
  <c r="F15"/>
  <c r="E15"/>
  <c r="D15"/>
  <c r="D30" s="1"/>
  <c r="C15"/>
  <c r="B15"/>
  <c r="I14"/>
  <c r="F14"/>
  <c r="J14" s="1"/>
  <c r="E14"/>
  <c r="E30" s="1"/>
  <c r="I30" s="1"/>
  <c r="D14"/>
  <c r="C14"/>
  <c r="C30" s="1"/>
  <c r="B14"/>
  <c r="H11"/>
  <c r="H60" s="1"/>
  <c r="G11"/>
  <c r="G60" s="1"/>
  <c r="F10"/>
  <c r="J10" s="1"/>
  <c r="E10"/>
  <c r="I10" s="1"/>
  <c r="D10"/>
  <c r="C10"/>
  <c r="B10"/>
  <c r="J9"/>
  <c r="F9"/>
  <c r="E9"/>
  <c r="I9" s="1"/>
  <c r="D9"/>
  <c r="C9"/>
  <c r="B9"/>
  <c r="J8"/>
  <c r="I8"/>
  <c r="F8"/>
  <c r="E8"/>
  <c r="D8"/>
  <c r="D11" s="1"/>
  <c r="C8"/>
  <c r="B8"/>
  <c r="I7"/>
  <c r="F7"/>
  <c r="J7" s="1"/>
  <c r="E7"/>
  <c r="D7"/>
  <c r="C7"/>
  <c r="C11" s="1"/>
  <c r="B7"/>
  <c r="F6"/>
  <c r="F11" s="1"/>
  <c r="E6"/>
  <c r="E11" s="1"/>
  <c r="D6"/>
  <c r="C6"/>
  <c r="B6"/>
  <c r="C4"/>
  <c r="C73" i="24" l="1"/>
  <c r="D73"/>
  <c r="AD73" s="1"/>
  <c r="AD58"/>
  <c r="AC51"/>
  <c r="AD56"/>
  <c r="G58"/>
  <c r="G73" s="1"/>
  <c r="O58"/>
  <c r="O73" s="1"/>
  <c r="Y58"/>
  <c r="Y73" s="1"/>
  <c r="C60"/>
  <c r="AC60" s="1"/>
  <c r="K60"/>
  <c r="F58"/>
  <c r="J58"/>
  <c r="J73" s="1"/>
  <c r="N58"/>
  <c r="N73" s="1"/>
  <c r="R58"/>
  <c r="R73" s="1"/>
  <c r="X58"/>
  <c r="X73" s="1"/>
  <c r="AB58"/>
  <c r="AB73" s="1"/>
  <c r="U58"/>
  <c r="U73" s="1"/>
  <c r="E58"/>
  <c r="I58"/>
  <c r="I73" s="1"/>
  <c r="M58"/>
  <c r="M73" s="1"/>
  <c r="Q58"/>
  <c r="Q73" s="1"/>
  <c r="W58"/>
  <c r="W73" s="1"/>
  <c r="AA58"/>
  <c r="AA73" s="1"/>
  <c r="I11" i="23"/>
  <c r="E60"/>
  <c r="I60" s="1"/>
  <c r="E58"/>
  <c r="C60"/>
  <c r="C58"/>
  <c r="C73" s="1"/>
  <c r="D58"/>
  <c r="D73" s="1"/>
  <c r="D60"/>
  <c r="J11"/>
  <c r="F51"/>
  <c r="J51" s="1"/>
  <c r="J6"/>
  <c r="F30"/>
  <c r="J30" s="1"/>
  <c r="I35"/>
  <c r="I53"/>
  <c r="G58"/>
  <c r="G73" s="1"/>
  <c r="I70"/>
  <c r="J71"/>
  <c r="H58"/>
  <c r="H73" s="1"/>
  <c r="I6"/>
  <c r="AE58" i="24" l="1"/>
  <c r="E73"/>
  <c r="AE73" s="1"/>
  <c r="AC73"/>
  <c r="AC58"/>
  <c r="AF58"/>
  <c r="F73"/>
  <c r="AF73" s="1"/>
  <c r="E73" i="23"/>
  <c r="I73" s="1"/>
  <c r="I58"/>
  <c r="F58"/>
  <c r="F60"/>
  <c r="J60" s="1"/>
  <c r="J58" l="1"/>
  <c r="F73"/>
  <c r="J73" s="1"/>
  <c r="J38" i="22"/>
  <c r="I38"/>
  <c r="F38"/>
  <c r="E38"/>
  <c r="J37"/>
  <c r="I37"/>
  <c r="F37"/>
  <c r="E37"/>
  <c r="J36"/>
  <c r="I36"/>
  <c r="F36"/>
  <c r="H36" s="1"/>
  <c r="E36"/>
  <c r="G36" s="1"/>
  <c r="D36"/>
  <c r="C36"/>
  <c r="J35"/>
  <c r="I35"/>
  <c r="F35"/>
  <c r="H35" s="1"/>
  <c r="E35"/>
  <c r="G35" s="1"/>
  <c r="D35"/>
  <c r="C35"/>
  <c r="J34"/>
  <c r="I34"/>
  <c r="F34"/>
  <c r="H34" s="1"/>
  <c r="E34"/>
  <c r="G34" s="1"/>
  <c r="D34"/>
  <c r="C34"/>
  <c r="J33"/>
  <c r="I33"/>
  <c r="F33"/>
  <c r="H33" s="1"/>
  <c r="E33"/>
  <c r="G33" s="1"/>
  <c r="D33"/>
  <c r="C33"/>
  <c r="F32"/>
  <c r="E32"/>
  <c r="D32"/>
  <c r="C32"/>
  <c r="F31"/>
  <c r="E31"/>
  <c r="D31"/>
  <c r="C31"/>
  <c r="F30"/>
  <c r="E30"/>
  <c r="D30"/>
  <c r="C30"/>
  <c r="F29"/>
  <c r="E29"/>
  <c r="D29"/>
  <c r="C29"/>
  <c r="J28"/>
  <c r="I28"/>
  <c r="F28"/>
  <c r="H28" s="1"/>
  <c r="E28"/>
  <c r="G28" s="1"/>
  <c r="D28"/>
  <c r="D37" s="1"/>
  <c r="C28"/>
  <c r="C37" s="1"/>
  <c r="J26"/>
  <c r="I26"/>
  <c r="F26"/>
  <c r="H26" s="1"/>
  <c r="E26"/>
  <c r="G26" s="1"/>
  <c r="D26"/>
  <c r="C26"/>
  <c r="J25"/>
  <c r="I25"/>
  <c r="F25"/>
  <c r="H25" s="1"/>
  <c r="E25"/>
  <c r="G25" s="1"/>
  <c r="D25"/>
  <c r="D38" s="1"/>
  <c r="C25"/>
  <c r="C38" s="1"/>
  <c r="J24"/>
  <c r="I24"/>
  <c r="F24"/>
  <c r="H24" s="1"/>
  <c r="E24"/>
  <c r="G24" s="1"/>
  <c r="D24"/>
  <c r="C24"/>
  <c r="J23"/>
  <c r="I23"/>
  <c r="F23"/>
  <c r="H23" s="1"/>
  <c r="E23"/>
  <c r="G23" s="1"/>
  <c r="D23"/>
  <c r="C23"/>
  <c r="J22"/>
  <c r="I22"/>
  <c r="F22"/>
  <c r="H22" s="1"/>
  <c r="E22"/>
  <c r="G22" s="1"/>
  <c r="D22"/>
  <c r="C22"/>
  <c r="J21"/>
  <c r="I21"/>
  <c r="F21"/>
  <c r="H21" s="1"/>
  <c r="E21"/>
  <c r="G21" s="1"/>
  <c r="D21"/>
  <c r="C21"/>
  <c r="J20"/>
  <c r="I20"/>
  <c r="F20"/>
  <c r="H20" s="1"/>
  <c r="E20"/>
  <c r="G20" s="1"/>
  <c r="D20"/>
  <c r="C20"/>
  <c r="J19"/>
  <c r="I19"/>
  <c r="F19"/>
  <c r="H19" s="1"/>
  <c r="E19"/>
  <c r="G19" s="1"/>
  <c r="D19"/>
  <c r="C19"/>
  <c r="J18"/>
  <c r="I18"/>
  <c r="F18"/>
  <c r="H18" s="1"/>
  <c r="E18"/>
  <c r="G18" s="1"/>
  <c r="D18"/>
  <c r="C18"/>
  <c r="J17"/>
  <c r="I17"/>
  <c r="F17"/>
  <c r="H17" s="1"/>
  <c r="E17"/>
  <c r="G17" s="1"/>
  <c r="D17"/>
  <c r="C17"/>
  <c r="J16"/>
  <c r="I16"/>
  <c r="F16"/>
  <c r="H16" s="1"/>
  <c r="E16"/>
  <c r="G16" s="1"/>
  <c r="D16"/>
  <c r="C16"/>
  <c r="J15"/>
  <c r="I15"/>
  <c r="F15"/>
  <c r="H15" s="1"/>
  <c r="E15"/>
  <c r="G15" s="1"/>
  <c r="D15"/>
  <c r="C15"/>
  <c r="J14"/>
  <c r="I14"/>
  <c r="F14"/>
  <c r="H14" s="1"/>
  <c r="E14"/>
  <c r="G14" s="1"/>
  <c r="D14"/>
  <c r="C14"/>
  <c r="J13"/>
  <c r="I13"/>
  <c r="F13"/>
  <c r="H13" s="1"/>
  <c r="E13"/>
  <c r="G13" s="1"/>
  <c r="D13"/>
  <c r="C13"/>
  <c r="J12"/>
  <c r="I12"/>
  <c r="F12"/>
  <c r="H12" s="1"/>
  <c r="E12"/>
  <c r="G12" s="1"/>
  <c r="D12"/>
  <c r="C12"/>
  <c r="J11"/>
  <c r="I11"/>
  <c r="F11"/>
  <c r="H11" s="1"/>
  <c r="E11"/>
  <c r="G11" s="1"/>
  <c r="D11"/>
  <c r="C11"/>
  <c r="J10"/>
  <c r="I10"/>
  <c r="F10"/>
  <c r="H10" s="1"/>
  <c r="E10"/>
  <c r="G10" s="1"/>
  <c r="D10"/>
  <c r="C10"/>
  <c r="J9"/>
  <c r="I9"/>
  <c r="F9"/>
  <c r="H9" s="1"/>
  <c r="E9"/>
  <c r="G9" s="1"/>
  <c r="D9"/>
  <c r="C9"/>
  <c r="Z71" i="2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AC71" s="1"/>
  <c r="D71"/>
  <c r="AB71" s="1"/>
  <c r="C71"/>
  <c r="AA71" s="1"/>
  <c r="AC70"/>
  <c r="AB70"/>
  <c r="AC69"/>
  <c r="AB69"/>
  <c r="AC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AC66"/>
  <c r="AB66"/>
  <c r="AB67" s="1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AC64"/>
  <c r="AB64"/>
  <c r="AC63"/>
  <c r="AB63"/>
  <c r="AC62"/>
  <c r="AC65" s="1"/>
  <c r="AB62"/>
  <c r="AB65" s="1"/>
  <c r="AC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C57"/>
  <c r="AB57"/>
  <c r="AC56"/>
  <c r="AB56"/>
  <c r="AC55"/>
  <c r="AB55"/>
  <c r="AB58" s="1"/>
  <c r="AA53"/>
  <c r="Z53"/>
  <c r="Z59" s="1"/>
  <c r="Z60" s="1"/>
  <c r="Z72" s="1"/>
  <c r="Y53"/>
  <c r="X53"/>
  <c r="W53"/>
  <c r="V53"/>
  <c r="V59" s="1"/>
  <c r="V60" s="1"/>
  <c r="V72" s="1"/>
  <c r="U53"/>
  <c r="T53"/>
  <c r="S53"/>
  <c r="R53"/>
  <c r="R59" s="1"/>
  <c r="R60" s="1"/>
  <c r="R72" s="1"/>
  <c r="Q53"/>
  <c r="P53"/>
  <c r="O53"/>
  <c r="N53"/>
  <c r="N59" s="1"/>
  <c r="N60" s="1"/>
  <c r="N72" s="1"/>
  <c r="M53"/>
  <c r="L53"/>
  <c r="K53"/>
  <c r="J53"/>
  <c r="J59" s="1"/>
  <c r="J60" s="1"/>
  <c r="J72" s="1"/>
  <c r="I53"/>
  <c r="H53"/>
  <c r="G53"/>
  <c r="F53"/>
  <c r="F59" s="1"/>
  <c r="F60" s="1"/>
  <c r="F72" s="1"/>
  <c r="E53"/>
  <c r="D53"/>
  <c r="C53"/>
  <c r="AC52"/>
  <c r="AB52"/>
  <c r="AC51"/>
  <c r="AB51"/>
  <c r="AC50"/>
  <c r="AB50"/>
  <c r="AC49"/>
  <c r="AB49"/>
  <c r="AC48"/>
  <c r="AB48"/>
  <c r="AC47"/>
  <c r="AB47"/>
  <c r="AC46"/>
  <c r="AB46"/>
  <c r="AC45"/>
  <c r="AB45"/>
  <c r="AC44"/>
  <c r="AB44"/>
  <c r="AC43"/>
  <c r="AB43"/>
  <c r="AC42"/>
  <c r="AB42"/>
  <c r="AC41"/>
  <c r="AB41"/>
  <c r="AC40"/>
  <c r="AB40"/>
  <c r="AC39"/>
  <c r="AB39"/>
  <c r="AC38"/>
  <c r="AB38"/>
  <c r="AC37"/>
  <c r="AB37"/>
  <c r="AC36"/>
  <c r="AC53" s="1"/>
  <c r="AB36"/>
  <c r="AC35"/>
  <c r="AB35"/>
  <c r="AB53" s="1"/>
  <c r="AC32"/>
  <c r="AA32"/>
  <c r="Z32"/>
  <c r="Y32"/>
  <c r="Y59" s="1"/>
  <c r="Y60" s="1"/>
  <c r="Y72" s="1"/>
  <c r="X32"/>
  <c r="W32"/>
  <c r="V32"/>
  <c r="U32"/>
  <c r="U59" s="1"/>
  <c r="U60" s="1"/>
  <c r="U72" s="1"/>
  <c r="T32"/>
  <c r="S32"/>
  <c r="R32"/>
  <c r="Q32"/>
  <c r="Q59" s="1"/>
  <c r="Q60" s="1"/>
  <c r="Q72" s="1"/>
  <c r="P32"/>
  <c r="O32"/>
  <c r="N32"/>
  <c r="M32"/>
  <c r="M59" s="1"/>
  <c r="M60" s="1"/>
  <c r="M72" s="1"/>
  <c r="L32"/>
  <c r="K32"/>
  <c r="J32"/>
  <c r="I32"/>
  <c r="I59" s="1"/>
  <c r="I60" s="1"/>
  <c r="I72" s="1"/>
  <c r="H32"/>
  <c r="G32"/>
  <c r="F32"/>
  <c r="E32"/>
  <c r="E59" s="1"/>
  <c r="E60" s="1"/>
  <c r="E72" s="1"/>
  <c r="D32"/>
  <c r="C32"/>
  <c r="AC31"/>
  <c r="AB31"/>
  <c r="AC30"/>
  <c r="AB30"/>
  <c r="AC29"/>
  <c r="AB29"/>
  <c r="AC28"/>
  <c r="AB28"/>
  <c r="AC27"/>
  <c r="AB27"/>
  <c r="AC26"/>
  <c r="AB26"/>
  <c r="AC25"/>
  <c r="AB25"/>
  <c r="AC24"/>
  <c r="AB24"/>
  <c r="AC23"/>
  <c r="AB23"/>
  <c r="AC22"/>
  <c r="AB22"/>
  <c r="AC21"/>
  <c r="AB21"/>
  <c r="AC20"/>
  <c r="AB20"/>
  <c r="AC19"/>
  <c r="AB19"/>
  <c r="AC18"/>
  <c r="AB18"/>
  <c r="AC17"/>
  <c r="AB17"/>
  <c r="AB32" s="1"/>
  <c r="AC16"/>
  <c r="AB16"/>
  <c r="AB14"/>
  <c r="AA14"/>
  <c r="AA59" s="1"/>
  <c r="AA60" s="1"/>
  <c r="AA72" s="1"/>
  <c r="Z14"/>
  <c r="Y14"/>
  <c r="X14"/>
  <c r="X59" s="1"/>
  <c r="X60" s="1"/>
  <c r="X72" s="1"/>
  <c r="W14"/>
  <c r="W59" s="1"/>
  <c r="W60" s="1"/>
  <c r="W72" s="1"/>
  <c r="V14"/>
  <c r="U14"/>
  <c r="T14"/>
  <c r="T59" s="1"/>
  <c r="T60" s="1"/>
  <c r="T72" s="1"/>
  <c r="S14"/>
  <c r="S59" s="1"/>
  <c r="S60" s="1"/>
  <c r="S72" s="1"/>
  <c r="R14"/>
  <c r="Q14"/>
  <c r="P14"/>
  <c r="P59" s="1"/>
  <c r="P60" s="1"/>
  <c r="P72" s="1"/>
  <c r="O14"/>
  <c r="O59" s="1"/>
  <c r="O60" s="1"/>
  <c r="O72" s="1"/>
  <c r="N14"/>
  <c r="M14"/>
  <c r="L14"/>
  <c r="L59" s="1"/>
  <c r="L60" s="1"/>
  <c r="L72" s="1"/>
  <c r="K14"/>
  <c r="K59" s="1"/>
  <c r="K60" s="1"/>
  <c r="K72" s="1"/>
  <c r="J14"/>
  <c r="I14"/>
  <c r="H14"/>
  <c r="H59" s="1"/>
  <c r="H60" s="1"/>
  <c r="H72" s="1"/>
  <c r="G14"/>
  <c r="G59" s="1"/>
  <c r="G60" s="1"/>
  <c r="G72" s="1"/>
  <c r="F14"/>
  <c r="E14"/>
  <c r="D14"/>
  <c r="D59" s="1"/>
  <c r="D60" s="1"/>
  <c r="D72" s="1"/>
  <c r="C14"/>
  <c r="C59" s="1"/>
  <c r="C60" s="1"/>
  <c r="C72" s="1"/>
  <c r="AC13"/>
  <c r="AB13"/>
  <c r="AC12"/>
  <c r="AB12"/>
  <c r="AC11"/>
  <c r="AB11"/>
  <c r="AC10"/>
  <c r="AB10"/>
  <c r="AC9"/>
  <c r="AC14" s="1"/>
  <c r="AC59" s="1"/>
  <c r="AC60" s="1"/>
  <c r="AC72" s="1"/>
  <c r="AB9"/>
  <c r="H37" i="22" l="1"/>
  <c r="H38"/>
  <c r="G37"/>
  <c r="G38"/>
  <c r="AB59" i="21"/>
  <c r="AB60" s="1"/>
  <c r="AB72" s="1"/>
  <c r="I52" i="19" l="1"/>
  <c r="H52"/>
  <c r="G52"/>
  <c r="J52" s="1"/>
  <c r="F52"/>
  <c r="E52"/>
  <c r="D52"/>
  <c r="C52"/>
  <c r="K52" s="1"/>
  <c r="K50"/>
  <c r="I50"/>
  <c r="K45"/>
  <c r="J45"/>
  <c r="I45"/>
  <c r="K44"/>
  <c r="J44"/>
  <c r="I44"/>
  <c r="K43"/>
  <c r="J43"/>
  <c r="I43"/>
  <c r="K41"/>
  <c r="J41"/>
  <c r="I41"/>
  <c r="K40"/>
  <c r="J40"/>
  <c r="I40"/>
  <c r="K39"/>
  <c r="J39"/>
  <c r="I39"/>
  <c r="K38"/>
  <c r="J38"/>
  <c r="I38"/>
  <c r="K37"/>
  <c r="J37"/>
  <c r="I37"/>
  <c r="K36"/>
  <c r="J36"/>
  <c r="I36"/>
  <c r="K35"/>
  <c r="J35"/>
  <c r="I35"/>
  <c r="K34"/>
  <c r="J34"/>
  <c r="I34"/>
  <c r="K33"/>
  <c r="J33"/>
  <c r="I33"/>
  <c r="K32"/>
  <c r="J32"/>
  <c r="I32"/>
  <c r="K31"/>
  <c r="J31"/>
  <c r="I31"/>
  <c r="K30"/>
  <c r="J30"/>
  <c r="I30"/>
  <c r="K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I14"/>
  <c r="K13"/>
  <c r="J13"/>
  <c r="I13"/>
  <c r="K12"/>
  <c r="J12"/>
  <c r="I12"/>
  <c r="K11"/>
  <c r="J11"/>
  <c r="I11"/>
  <c r="K10"/>
  <c r="J10"/>
  <c r="I10"/>
  <c r="K9"/>
  <c r="J9"/>
  <c r="I9"/>
  <c r="K8"/>
  <c r="J8"/>
  <c r="I8"/>
  <c r="K7"/>
  <c r="J7"/>
  <c r="I7"/>
  <c r="K6"/>
  <c r="J6"/>
  <c r="I6"/>
  <c r="K5"/>
  <c r="J5"/>
  <c r="I5"/>
  <c r="K4"/>
  <c r="J4"/>
  <c r="I4"/>
  <c r="J40" i="18" l="1"/>
  <c r="I40"/>
  <c r="H40"/>
  <c r="G40"/>
  <c r="F40"/>
  <c r="E40"/>
  <c r="D40"/>
  <c r="C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L40" s="1"/>
  <c r="K4"/>
  <c r="K40" s="1"/>
  <c r="V34" i="17" l="1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V5"/>
  <c r="V35" s="1"/>
  <c r="U5"/>
  <c r="U35" s="1"/>
  <c r="T5"/>
  <c r="T35" s="1"/>
  <c r="S5"/>
  <c r="S35" s="1"/>
  <c r="R5"/>
  <c r="R35" s="1"/>
  <c r="Q5"/>
  <c r="Q35" s="1"/>
  <c r="P5"/>
  <c r="P35" s="1"/>
  <c r="O5"/>
  <c r="O35" s="1"/>
  <c r="N5"/>
  <c r="N35" s="1"/>
  <c r="M5"/>
  <c r="M35" s="1"/>
  <c r="L5"/>
  <c r="L35" s="1"/>
  <c r="K5"/>
  <c r="K35" s="1"/>
  <c r="J5"/>
  <c r="J35" s="1"/>
  <c r="I5"/>
  <c r="I35" s="1"/>
  <c r="H5"/>
  <c r="H35" s="1"/>
  <c r="G5"/>
  <c r="G35" s="1"/>
  <c r="F5"/>
  <c r="F35" s="1"/>
  <c r="E5"/>
  <c r="E35" s="1"/>
  <c r="D5"/>
  <c r="D35" s="1"/>
  <c r="C5"/>
  <c r="C35" s="1"/>
  <c r="B5"/>
  <c r="B35" s="1"/>
  <c r="W50" i="16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W49"/>
  <c r="W51" s="1"/>
  <c r="V49"/>
  <c r="V51" s="1"/>
  <c r="U49"/>
  <c r="U51" s="1"/>
  <c r="T49"/>
  <c r="T51" s="1"/>
  <c r="S49"/>
  <c r="S51" s="1"/>
  <c r="R49"/>
  <c r="R51" s="1"/>
  <c r="Q49"/>
  <c r="Q51" s="1"/>
  <c r="P49"/>
  <c r="P51" s="1"/>
  <c r="O49"/>
  <c r="O51" s="1"/>
  <c r="N49"/>
  <c r="N51" s="1"/>
  <c r="M49"/>
  <c r="M51" s="1"/>
  <c r="L49"/>
  <c r="L51" s="1"/>
  <c r="K49"/>
  <c r="K51" s="1"/>
  <c r="J49"/>
  <c r="J51" s="1"/>
  <c r="I49"/>
  <c r="I51" s="1"/>
  <c r="H49"/>
  <c r="H51" s="1"/>
  <c r="G49"/>
  <c r="G51" s="1"/>
  <c r="F49"/>
  <c r="F51" s="1"/>
  <c r="E49"/>
  <c r="E51" s="1"/>
  <c r="D49"/>
  <c r="D51" s="1"/>
  <c r="C49"/>
  <c r="C51" s="1"/>
  <c r="U48"/>
  <c r="Q48"/>
  <c r="M48"/>
  <c r="I48"/>
  <c r="E48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W46"/>
  <c r="W48" s="1"/>
  <c r="V46"/>
  <c r="U46"/>
  <c r="T46"/>
  <c r="S46"/>
  <c r="S48" s="1"/>
  <c r="R46"/>
  <c r="Q46"/>
  <c r="P46"/>
  <c r="O46"/>
  <c r="O48" s="1"/>
  <c r="N46"/>
  <c r="M46"/>
  <c r="L46"/>
  <c r="K46"/>
  <c r="K48" s="1"/>
  <c r="J46"/>
  <c r="I46"/>
  <c r="H46"/>
  <c r="G46"/>
  <c r="G48" s="1"/>
  <c r="F46"/>
  <c r="E46"/>
  <c r="D46"/>
  <c r="C46"/>
  <c r="C48" s="1"/>
  <c r="W45"/>
  <c r="V45"/>
  <c r="V48" s="1"/>
  <c r="U45"/>
  <c r="T45"/>
  <c r="T48" s="1"/>
  <c r="S45"/>
  <c r="R45"/>
  <c r="R48" s="1"/>
  <c r="Q45"/>
  <c r="P45"/>
  <c r="P48" s="1"/>
  <c r="O45"/>
  <c r="N45"/>
  <c r="N48" s="1"/>
  <c r="M45"/>
  <c r="L45"/>
  <c r="L48" s="1"/>
  <c r="K45"/>
  <c r="J45"/>
  <c r="J48" s="1"/>
  <c r="I45"/>
  <c r="H45"/>
  <c r="H48" s="1"/>
  <c r="G45"/>
  <c r="F45"/>
  <c r="F48" s="1"/>
  <c r="E45"/>
  <c r="D45"/>
  <c r="D48" s="1"/>
  <c r="C45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W28"/>
  <c r="W44" s="1"/>
  <c r="V28"/>
  <c r="U28"/>
  <c r="U44" s="1"/>
  <c r="T28"/>
  <c r="S28"/>
  <c r="S44" s="1"/>
  <c r="R28"/>
  <c r="Q28"/>
  <c r="Q44" s="1"/>
  <c r="P28"/>
  <c r="O28"/>
  <c r="O44" s="1"/>
  <c r="N28"/>
  <c r="M28"/>
  <c r="M44" s="1"/>
  <c r="L28"/>
  <c r="K28"/>
  <c r="K44" s="1"/>
  <c r="J28"/>
  <c r="I28"/>
  <c r="I44" s="1"/>
  <c r="H28"/>
  <c r="G28"/>
  <c r="G44" s="1"/>
  <c r="F28"/>
  <c r="E28"/>
  <c r="E44" s="1"/>
  <c r="D28"/>
  <c r="C28"/>
  <c r="C44" s="1"/>
  <c r="W27"/>
  <c r="V27"/>
  <c r="V44" s="1"/>
  <c r="U27"/>
  <c r="T27"/>
  <c r="T44" s="1"/>
  <c r="S27"/>
  <c r="R27"/>
  <c r="R44" s="1"/>
  <c r="Q27"/>
  <c r="P27"/>
  <c r="P44" s="1"/>
  <c r="O27"/>
  <c r="N27"/>
  <c r="N44" s="1"/>
  <c r="M27"/>
  <c r="L27"/>
  <c r="L44" s="1"/>
  <c r="K27"/>
  <c r="J27"/>
  <c r="J44" s="1"/>
  <c r="I27"/>
  <c r="H27"/>
  <c r="H44" s="1"/>
  <c r="G27"/>
  <c r="F27"/>
  <c r="F44" s="1"/>
  <c r="E27"/>
  <c r="D27"/>
  <c r="D44" s="1"/>
  <c r="C27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W6"/>
  <c r="W26" s="1"/>
  <c r="W52" s="1"/>
  <c r="V6"/>
  <c r="U6"/>
  <c r="U26" s="1"/>
  <c r="U52" s="1"/>
  <c r="T6"/>
  <c r="S6"/>
  <c r="S26" s="1"/>
  <c r="S52" s="1"/>
  <c r="R6"/>
  <c r="Q6"/>
  <c r="Q26" s="1"/>
  <c r="Q52" s="1"/>
  <c r="P6"/>
  <c r="O6"/>
  <c r="O26" s="1"/>
  <c r="O52" s="1"/>
  <c r="N6"/>
  <c r="M6"/>
  <c r="M26" s="1"/>
  <c r="M52" s="1"/>
  <c r="L6"/>
  <c r="K6"/>
  <c r="K26" s="1"/>
  <c r="K52" s="1"/>
  <c r="J6"/>
  <c r="I6"/>
  <c r="I26" s="1"/>
  <c r="I52" s="1"/>
  <c r="H6"/>
  <c r="G6"/>
  <c r="G26" s="1"/>
  <c r="G52" s="1"/>
  <c r="F6"/>
  <c r="E6"/>
  <c r="E26" s="1"/>
  <c r="E52" s="1"/>
  <c r="D6"/>
  <c r="C6"/>
  <c r="C26" s="1"/>
  <c r="C52" s="1"/>
  <c r="W5"/>
  <c r="V5"/>
  <c r="V26" s="1"/>
  <c r="V52" s="1"/>
  <c r="U5"/>
  <c r="T5"/>
  <c r="T26" s="1"/>
  <c r="T52" s="1"/>
  <c r="S5"/>
  <c r="R5"/>
  <c r="R26" s="1"/>
  <c r="R52" s="1"/>
  <c r="Q5"/>
  <c r="P5"/>
  <c r="P26" s="1"/>
  <c r="P52" s="1"/>
  <c r="O5"/>
  <c r="N5"/>
  <c r="N26" s="1"/>
  <c r="N52" s="1"/>
  <c r="M5"/>
  <c r="L5"/>
  <c r="L26" s="1"/>
  <c r="L52" s="1"/>
  <c r="K5"/>
  <c r="J5"/>
  <c r="J26" s="1"/>
  <c r="J52" s="1"/>
  <c r="I5"/>
  <c r="H5"/>
  <c r="H26" s="1"/>
  <c r="H52" s="1"/>
  <c r="G5"/>
  <c r="F5"/>
  <c r="F26" s="1"/>
  <c r="F52" s="1"/>
  <c r="E5"/>
  <c r="D5"/>
  <c r="D26" s="1"/>
  <c r="D52" s="1"/>
  <c r="C5"/>
  <c r="F50" i="15" l="1"/>
  <c r="E50"/>
  <c r="D50"/>
  <c r="C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50" i="14"/>
  <c r="D50"/>
  <c r="C50"/>
  <c r="E50" s="1"/>
  <c r="G49"/>
  <c r="E49"/>
  <c r="G48"/>
  <c r="E48"/>
  <c r="G47"/>
  <c r="E47"/>
  <c r="G46"/>
  <c r="E46"/>
  <c r="G45"/>
  <c r="E45"/>
  <c r="G44"/>
  <c r="E44"/>
  <c r="G43"/>
  <c r="E43"/>
  <c r="G42"/>
  <c r="E42"/>
  <c r="G41"/>
  <c r="E41"/>
  <c r="G40"/>
  <c r="E40"/>
  <c r="G39"/>
  <c r="E39"/>
  <c r="G38"/>
  <c r="E38"/>
  <c r="G37"/>
  <c r="E37"/>
  <c r="G36"/>
  <c r="E36"/>
  <c r="G35"/>
  <c r="E35"/>
  <c r="G34"/>
  <c r="E34"/>
  <c r="G33"/>
  <c r="E33"/>
  <c r="G32"/>
  <c r="E32"/>
  <c r="G31"/>
  <c r="E31"/>
  <c r="G30"/>
  <c r="E30"/>
  <c r="G29"/>
  <c r="E29"/>
  <c r="G28"/>
  <c r="E28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G7"/>
  <c r="E7"/>
  <c r="G6"/>
  <c r="E6"/>
  <c r="G5"/>
  <c r="E5"/>
  <c r="K68" i="12"/>
  <c r="J68"/>
  <c r="I68"/>
  <c r="H68"/>
  <c r="M68" s="1"/>
  <c r="F68"/>
  <c r="P68" s="1"/>
  <c r="E68"/>
  <c r="O68" s="1"/>
  <c r="D68"/>
  <c r="N68" s="1"/>
  <c r="C68"/>
  <c r="P67"/>
  <c r="O67"/>
  <c r="N67"/>
  <c r="M67"/>
  <c r="L67"/>
  <c r="G67"/>
  <c r="Q67" s="1"/>
  <c r="P66"/>
  <c r="O66"/>
  <c r="N66"/>
  <c r="M66"/>
  <c r="L66"/>
  <c r="G66"/>
  <c r="G68" s="1"/>
  <c r="O64"/>
  <c r="K64"/>
  <c r="J64"/>
  <c r="I64"/>
  <c r="N64" s="1"/>
  <c r="H64"/>
  <c r="G64"/>
  <c r="F64"/>
  <c r="P64" s="1"/>
  <c r="E64"/>
  <c r="D64"/>
  <c r="C64"/>
  <c r="M64" s="1"/>
  <c r="P63"/>
  <c r="O63"/>
  <c r="N63"/>
  <c r="M63"/>
  <c r="L63"/>
  <c r="Q63" s="1"/>
  <c r="G63"/>
  <c r="M62"/>
  <c r="K62"/>
  <c r="J62"/>
  <c r="I62"/>
  <c r="H62"/>
  <c r="F62"/>
  <c r="P62" s="1"/>
  <c r="E62"/>
  <c r="O62" s="1"/>
  <c r="D62"/>
  <c r="N62" s="1"/>
  <c r="C62"/>
  <c r="P61"/>
  <c r="O61"/>
  <c r="N61"/>
  <c r="M61"/>
  <c r="L61"/>
  <c r="G61"/>
  <c r="Q61" s="1"/>
  <c r="P60"/>
  <c r="O60"/>
  <c r="N60"/>
  <c r="M60"/>
  <c r="L60"/>
  <c r="G60"/>
  <c r="G62" s="1"/>
  <c r="Q62" s="1"/>
  <c r="P59"/>
  <c r="O59"/>
  <c r="N59"/>
  <c r="M59"/>
  <c r="L59"/>
  <c r="L62" s="1"/>
  <c r="G59"/>
  <c r="Q59" s="1"/>
  <c r="O55"/>
  <c r="K55"/>
  <c r="J55"/>
  <c r="I55"/>
  <c r="H55"/>
  <c r="G55"/>
  <c r="Q55" s="1"/>
  <c r="F55"/>
  <c r="P55" s="1"/>
  <c r="E55"/>
  <c r="D55"/>
  <c r="N55" s="1"/>
  <c r="C55"/>
  <c r="M55" s="1"/>
  <c r="P54"/>
  <c r="O54"/>
  <c r="N54"/>
  <c r="M54"/>
  <c r="L54"/>
  <c r="G54"/>
  <c r="Q54" s="1"/>
  <c r="Q53"/>
  <c r="P53"/>
  <c r="O53"/>
  <c r="N53"/>
  <c r="M53"/>
  <c r="L53"/>
  <c r="G53"/>
  <c r="P52"/>
  <c r="O52"/>
  <c r="N52"/>
  <c r="M52"/>
  <c r="L52"/>
  <c r="L55" s="1"/>
  <c r="G52"/>
  <c r="Q52" s="1"/>
  <c r="O50"/>
  <c r="K50"/>
  <c r="J50"/>
  <c r="I50"/>
  <c r="H50"/>
  <c r="F50"/>
  <c r="P50" s="1"/>
  <c r="E50"/>
  <c r="D50"/>
  <c r="N50" s="1"/>
  <c r="C50"/>
  <c r="M50" s="1"/>
  <c r="P49"/>
  <c r="O49"/>
  <c r="N49"/>
  <c r="M49"/>
  <c r="L49"/>
  <c r="G49"/>
  <c r="Q49" s="1"/>
  <c r="Q48"/>
  <c r="P48"/>
  <c r="O48"/>
  <c r="N48"/>
  <c r="M48"/>
  <c r="L48"/>
  <c r="G48"/>
  <c r="P47"/>
  <c r="O47"/>
  <c r="N47"/>
  <c r="M47"/>
  <c r="L47"/>
  <c r="G47"/>
  <c r="Q47" s="1"/>
  <c r="P46"/>
  <c r="O46"/>
  <c r="N46"/>
  <c r="M46"/>
  <c r="L46"/>
  <c r="G46"/>
  <c r="Q46" s="1"/>
  <c r="P45"/>
  <c r="O45"/>
  <c r="N45"/>
  <c r="M45"/>
  <c r="L45"/>
  <c r="G45"/>
  <c r="Q45" s="1"/>
  <c r="Q44"/>
  <c r="P44"/>
  <c r="O44"/>
  <c r="N44"/>
  <c r="M44"/>
  <c r="L44"/>
  <c r="G44"/>
  <c r="P43"/>
  <c r="O43"/>
  <c r="N43"/>
  <c r="M43"/>
  <c r="L43"/>
  <c r="G43"/>
  <c r="Q43" s="1"/>
  <c r="P42"/>
  <c r="O42"/>
  <c r="N42"/>
  <c r="M42"/>
  <c r="L42"/>
  <c r="G42"/>
  <c r="Q42" s="1"/>
  <c r="P41"/>
  <c r="O41"/>
  <c r="N41"/>
  <c r="M41"/>
  <c r="L41"/>
  <c r="G41"/>
  <c r="Q41" s="1"/>
  <c r="Q40"/>
  <c r="P40"/>
  <c r="O40"/>
  <c r="N40"/>
  <c r="M40"/>
  <c r="L40"/>
  <c r="G40"/>
  <c r="P39"/>
  <c r="O39"/>
  <c r="N39"/>
  <c r="M39"/>
  <c r="L39"/>
  <c r="G39"/>
  <c r="Q39" s="1"/>
  <c r="P38"/>
  <c r="O38"/>
  <c r="N38"/>
  <c r="M38"/>
  <c r="L38"/>
  <c r="G38"/>
  <c r="Q38" s="1"/>
  <c r="P37"/>
  <c r="O37"/>
  <c r="N37"/>
  <c r="M37"/>
  <c r="L37"/>
  <c r="G37"/>
  <c r="Q37" s="1"/>
  <c r="Q36"/>
  <c r="P36"/>
  <c r="O36"/>
  <c r="N36"/>
  <c r="M36"/>
  <c r="L36"/>
  <c r="G36"/>
  <c r="P35"/>
  <c r="O35"/>
  <c r="N35"/>
  <c r="M35"/>
  <c r="L35"/>
  <c r="G35"/>
  <c r="Q35" s="1"/>
  <c r="P34"/>
  <c r="O34"/>
  <c r="N34"/>
  <c r="M34"/>
  <c r="L34"/>
  <c r="G34"/>
  <c r="Q34" s="1"/>
  <c r="P33"/>
  <c r="O33"/>
  <c r="N33"/>
  <c r="M33"/>
  <c r="L33"/>
  <c r="Q33" s="1"/>
  <c r="G33"/>
  <c r="Q32"/>
  <c r="P32"/>
  <c r="O32"/>
  <c r="N32"/>
  <c r="M32"/>
  <c r="L32"/>
  <c r="L50" s="1"/>
  <c r="G32"/>
  <c r="G50" s="1"/>
  <c r="P30"/>
  <c r="K30"/>
  <c r="J30"/>
  <c r="J56" s="1"/>
  <c r="J69" s="1"/>
  <c r="I30"/>
  <c r="H30"/>
  <c r="H56" s="1"/>
  <c r="H69" s="1"/>
  <c r="F30"/>
  <c r="F56" s="1"/>
  <c r="E30"/>
  <c r="O30" s="1"/>
  <c r="D30"/>
  <c r="D56" s="1"/>
  <c r="C30"/>
  <c r="M30" s="1"/>
  <c r="P29"/>
  <c r="O29"/>
  <c r="N29"/>
  <c r="M29"/>
  <c r="L29"/>
  <c r="G29"/>
  <c r="Q29" s="1"/>
  <c r="P28"/>
  <c r="O28"/>
  <c r="N28"/>
  <c r="M28"/>
  <c r="L28"/>
  <c r="G28"/>
  <c r="Q28" s="1"/>
  <c r="Q27"/>
  <c r="P27"/>
  <c r="O27"/>
  <c r="N27"/>
  <c r="M27"/>
  <c r="L27"/>
  <c r="G27"/>
  <c r="P26"/>
  <c r="O26"/>
  <c r="N26"/>
  <c r="M26"/>
  <c r="L26"/>
  <c r="G26"/>
  <c r="Q26" s="1"/>
  <c r="P25"/>
  <c r="O25"/>
  <c r="N25"/>
  <c r="M25"/>
  <c r="L25"/>
  <c r="G25"/>
  <c r="Q25" s="1"/>
  <c r="P24"/>
  <c r="O24"/>
  <c r="N24"/>
  <c r="M24"/>
  <c r="L24"/>
  <c r="G24"/>
  <c r="Q24" s="1"/>
  <c r="Q23"/>
  <c r="P23"/>
  <c r="O23"/>
  <c r="N23"/>
  <c r="M23"/>
  <c r="L23"/>
  <c r="G23"/>
  <c r="P22"/>
  <c r="O22"/>
  <c r="N22"/>
  <c r="M22"/>
  <c r="L22"/>
  <c r="G22"/>
  <c r="Q22" s="1"/>
  <c r="P21"/>
  <c r="O21"/>
  <c r="N21"/>
  <c r="M21"/>
  <c r="L21"/>
  <c r="G21"/>
  <c r="Q21" s="1"/>
  <c r="P20"/>
  <c r="O20"/>
  <c r="N20"/>
  <c r="M20"/>
  <c r="L20"/>
  <c r="G20"/>
  <c r="Q20" s="1"/>
  <c r="Q19"/>
  <c r="P19"/>
  <c r="O19"/>
  <c r="N19"/>
  <c r="M19"/>
  <c r="L19"/>
  <c r="G19"/>
  <c r="P18"/>
  <c r="O18"/>
  <c r="N18"/>
  <c r="M18"/>
  <c r="L18"/>
  <c r="G18"/>
  <c r="Q18" s="1"/>
  <c r="P17"/>
  <c r="O17"/>
  <c r="N17"/>
  <c r="M17"/>
  <c r="L17"/>
  <c r="G17"/>
  <c r="Q17" s="1"/>
  <c r="P16"/>
  <c r="O16"/>
  <c r="N16"/>
  <c r="M16"/>
  <c r="L16"/>
  <c r="G16"/>
  <c r="Q16" s="1"/>
  <c r="Q15"/>
  <c r="P15"/>
  <c r="O15"/>
  <c r="N15"/>
  <c r="M15"/>
  <c r="L15"/>
  <c r="G15"/>
  <c r="P14"/>
  <c r="O14"/>
  <c r="N14"/>
  <c r="M14"/>
  <c r="L14"/>
  <c r="L30" s="1"/>
  <c r="G14"/>
  <c r="G30" s="1"/>
  <c r="O12"/>
  <c r="K12"/>
  <c r="K56" s="1"/>
  <c r="K69" s="1"/>
  <c r="J12"/>
  <c r="J57" s="1"/>
  <c r="I12"/>
  <c r="I57" s="1"/>
  <c r="H12"/>
  <c r="H57" s="1"/>
  <c r="F12"/>
  <c r="F57" s="1"/>
  <c r="E12"/>
  <c r="E57" s="1"/>
  <c r="O57" s="1"/>
  <c r="D12"/>
  <c r="D57" s="1"/>
  <c r="N57" s="1"/>
  <c r="C12"/>
  <c r="C56" s="1"/>
  <c r="P11"/>
  <c r="O11"/>
  <c r="N11"/>
  <c r="M11"/>
  <c r="L11"/>
  <c r="G11"/>
  <c r="Q11" s="1"/>
  <c r="Q10"/>
  <c r="P10"/>
  <c r="O10"/>
  <c r="N10"/>
  <c r="M10"/>
  <c r="L10"/>
  <c r="G10"/>
  <c r="P9"/>
  <c r="O9"/>
  <c r="N9"/>
  <c r="M9"/>
  <c r="L9"/>
  <c r="G9"/>
  <c r="Q9" s="1"/>
  <c r="P8"/>
  <c r="O8"/>
  <c r="N8"/>
  <c r="M8"/>
  <c r="L8"/>
  <c r="G8"/>
  <c r="G12" s="1"/>
  <c r="P7"/>
  <c r="O7"/>
  <c r="N7"/>
  <c r="M7"/>
  <c r="L7"/>
  <c r="L12" s="1"/>
  <c r="G7"/>
  <c r="Q7" s="1"/>
  <c r="G50" i="14" l="1"/>
  <c r="Q50" i="12"/>
  <c r="Q64"/>
  <c r="Q30"/>
  <c r="G56"/>
  <c r="G57"/>
  <c r="Q57" s="1"/>
  <c r="Q12"/>
  <c r="L57"/>
  <c r="L56"/>
  <c r="D69"/>
  <c r="N69" s="1"/>
  <c r="N56"/>
  <c r="C69"/>
  <c r="M69" s="1"/>
  <c r="M56"/>
  <c r="F69"/>
  <c r="P69" s="1"/>
  <c r="P56"/>
  <c r="Q8"/>
  <c r="M12"/>
  <c r="N30"/>
  <c r="C57"/>
  <c r="M57" s="1"/>
  <c r="K57"/>
  <c r="P57" s="1"/>
  <c r="Q60"/>
  <c r="L68"/>
  <c r="Q68" s="1"/>
  <c r="P12"/>
  <c r="Q14"/>
  <c r="E56"/>
  <c r="I56"/>
  <c r="I69" s="1"/>
  <c r="L64"/>
  <c r="Q66"/>
  <c r="N12"/>
  <c r="O56" l="1"/>
  <c r="E69"/>
  <c r="O69" s="1"/>
  <c r="G69"/>
  <c r="Q56"/>
  <c r="L69"/>
  <c r="O68" i="11"/>
  <c r="K68"/>
  <c r="J68"/>
  <c r="I68"/>
  <c r="H68"/>
  <c r="L68" s="1"/>
  <c r="G68"/>
  <c r="F68"/>
  <c r="P68" s="1"/>
  <c r="E68"/>
  <c r="D68"/>
  <c r="N68" s="1"/>
  <c r="C68"/>
  <c r="M68" s="1"/>
  <c r="P67"/>
  <c r="O67"/>
  <c r="N67"/>
  <c r="M67"/>
  <c r="L67"/>
  <c r="G67"/>
  <c r="Q67" s="1"/>
  <c r="Q66"/>
  <c r="P66"/>
  <c r="O66"/>
  <c r="N66"/>
  <c r="M66"/>
  <c r="L66"/>
  <c r="G66"/>
  <c r="P64"/>
  <c r="L64"/>
  <c r="K64"/>
  <c r="J64"/>
  <c r="I64"/>
  <c r="H64"/>
  <c r="F64"/>
  <c r="E64"/>
  <c r="O64" s="1"/>
  <c r="D64"/>
  <c r="N64" s="1"/>
  <c r="C64"/>
  <c r="M64" s="1"/>
  <c r="P63"/>
  <c r="O63"/>
  <c r="N63"/>
  <c r="M63"/>
  <c r="L63"/>
  <c r="G63"/>
  <c r="G64" s="1"/>
  <c r="Q64" s="1"/>
  <c r="N62"/>
  <c r="K62"/>
  <c r="J62"/>
  <c r="I62"/>
  <c r="H62"/>
  <c r="F62"/>
  <c r="P62" s="1"/>
  <c r="E62"/>
  <c r="O62" s="1"/>
  <c r="D62"/>
  <c r="C62"/>
  <c r="M62" s="1"/>
  <c r="Q61"/>
  <c r="P61"/>
  <c r="O61"/>
  <c r="N61"/>
  <c r="M61"/>
  <c r="L61"/>
  <c r="G61"/>
  <c r="P60"/>
  <c r="O60"/>
  <c r="N60"/>
  <c r="M60"/>
  <c r="L60"/>
  <c r="L62" s="1"/>
  <c r="G60"/>
  <c r="Q60" s="1"/>
  <c r="P59"/>
  <c r="O59"/>
  <c r="N59"/>
  <c r="M59"/>
  <c r="L59"/>
  <c r="G59"/>
  <c r="G62" s="1"/>
  <c r="Q62" s="1"/>
  <c r="P55"/>
  <c r="L55"/>
  <c r="K55"/>
  <c r="J55"/>
  <c r="I55"/>
  <c r="H55"/>
  <c r="F55"/>
  <c r="E55"/>
  <c r="O55" s="1"/>
  <c r="D55"/>
  <c r="N55" s="1"/>
  <c r="C55"/>
  <c r="M55" s="1"/>
  <c r="P54"/>
  <c r="O54"/>
  <c r="N54"/>
  <c r="M54"/>
  <c r="L54"/>
  <c r="G54"/>
  <c r="Q54" s="1"/>
  <c r="P53"/>
  <c r="O53"/>
  <c r="N53"/>
  <c r="M53"/>
  <c r="L53"/>
  <c r="G53"/>
  <c r="Q53" s="1"/>
  <c r="Q52"/>
  <c r="P52"/>
  <c r="O52"/>
  <c r="N52"/>
  <c r="M52"/>
  <c r="L52"/>
  <c r="G52"/>
  <c r="G55" s="1"/>
  <c r="Q55" s="1"/>
  <c r="P50"/>
  <c r="K50"/>
  <c r="J50"/>
  <c r="I50"/>
  <c r="H50"/>
  <c r="F50"/>
  <c r="E50"/>
  <c r="O50" s="1"/>
  <c r="D50"/>
  <c r="N50" s="1"/>
  <c r="C50"/>
  <c r="M50" s="1"/>
  <c r="P49"/>
  <c r="O49"/>
  <c r="N49"/>
  <c r="M49"/>
  <c r="L49"/>
  <c r="G49"/>
  <c r="Q49" s="1"/>
  <c r="P48"/>
  <c r="O48"/>
  <c r="N48"/>
  <c r="M48"/>
  <c r="L48"/>
  <c r="G48"/>
  <c r="Q48" s="1"/>
  <c r="Q47"/>
  <c r="P47"/>
  <c r="O47"/>
  <c r="N47"/>
  <c r="M47"/>
  <c r="L47"/>
  <c r="G47"/>
  <c r="P46"/>
  <c r="O46"/>
  <c r="N46"/>
  <c r="M46"/>
  <c r="L46"/>
  <c r="G46"/>
  <c r="Q46" s="1"/>
  <c r="P45"/>
  <c r="O45"/>
  <c r="N45"/>
  <c r="M45"/>
  <c r="L45"/>
  <c r="G45"/>
  <c r="Q45" s="1"/>
  <c r="P44"/>
  <c r="O44"/>
  <c r="N44"/>
  <c r="M44"/>
  <c r="L44"/>
  <c r="G44"/>
  <c r="Q44" s="1"/>
  <c r="Q43"/>
  <c r="P43"/>
  <c r="O43"/>
  <c r="N43"/>
  <c r="M43"/>
  <c r="L43"/>
  <c r="G43"/>
  <c r="P42"/>
  <c r="O42"/>
  <c r="N42"/>
  <c r="M42"/>
  <c r="L42"/>
  <c r="G42"/>
  <c r="Q42" s="1"/>
  <c r="P41"/>
  <c r="O41"/>
  <c r="N41"/>
  <c r="M41"/>
  <c r="L41"/>
  <c r="G41"/>
  <c r="Q41" s="1"/>
  <c r="P40"/>
  <c r="O40"/>
  <c r="N40"/>
  <c r="M40"/>
  <c r="L40"/>
  <c r="G40"/>
  <c r="Q40" s="1"/>
  <c r="Q39"/>
  <c r="P39"/>
  <c r="O39"/>
  <c r="N39"/>
  <c r="M39"/>
  <c r="L39"/>
  <c r="G39"/>
  <c r="P38"/>
  <c r="O38"/>
  <c r="N38"/>
  <c r="M38"/>
  <c r="L38"/>
  <c r="G38"/>
  <c r="Q38" s="1"/>
  <c r="P37"/>
  <c r="O37"/>
  <c r="N37"/>
  <c r="M37"/>
  <c r="L37"/>
  <c r="G37"/>
  <c r="Q37" s="1"/>
  <c r="P36"/>
  <c r="O36"/>
  <c r="N36"/>
  <c r="M36"/>
  <c r="L36"/>
  <c r="Q36" s="1"/>
  <c r="G36"/>
  <c r="Q35"/>
  <c r="P35"/>
  <c r="O35"/>
  <c r="N35"/>
  <c r="M35"/>
  <c r="L35"/>
  <c r="G35"/>
  <c r="P34"/>
  <c r="O34"/>
  <c r="N34"/>
  <c r="M34"/>
  <c r="L34"/>
  <c r="G34"/>
  <c r="Q34" s="1"/>
  <c r="P33"/>
  <c r="O33"/>
  <c r="N33"/>
  <c r="M33"/>
  <c r="L33"/>
  <c r="G33"/>
  <c r="Q33" s="1"/>
  <c r="P32"/>
  <c r="O32"/>
  <c r="N32"/>
  <c r="M32"/>
  <c r="L32"/>
  <c r="L50" s="1"/>
  <c r="G32"/>
  <c r="G50" s="1"/>
  <c r="Q50" s="1"/>
  <c r="M30"/>
  <c r="K30"/>
  <c r="K56" s="1"/>
  <c r="K69" s="1"/>
  <c r="J30"/>
  <c r="I30"/>
  <c r="I56" s="1"/>
  <c r="I69" s="1"/>
  <c r="H30"/>
  <c r="F30"/>
  <c r="P30" s="1"/>
  <c r="E30"/>
  <c r="E56" s="1"/>
  <c r="D30"/>
  <c r="N30" s="1"/>
  <c r="C30"/>
  <c r="C56" s="1"/>
  <c r="P29"/>
  <c r="O29"/>
  <c r="N29"/>
  <c r="M29"/>
  <c r="L29"/>
  <c r="G29"/>
  <c r="Q29" s="1"/>
  <c r="P28"/>
  <c r="O28"/>
  <c r="N28"/>
  <c r="M28"/>
  <c r="L28"/>
  <c r="G28"/>
  <c r="Q28" s="1"/>
  <c r="P27"/>
  <c r="O27"/>
  <c r="N27"/>
  <c r="M27"/>
  <c r="L27"/>
  <c r="G27"/>
  <c r="Q27" s="1"/>
  <c r="Q26"/>
  <c r="P26"/>
  <c r="O26"/>
  <c r="N26"/>
  <c r="M26"/>
  <c r="L26"/>
  <c r="G26"/>
  <c r="P25"/>
  <c r="O25"/>
  <c r="N25"/>
  <c r="M25"/>
  <c r="L25"/>
  <c r="Q25" s="1"/>
  <c r="G25"/>
  <c r="P24"/>
  <c r="O24"/>
  <c r="N24"/>
  <c r="M24"/>
  <c r="L24"/>
  <c r="G24"/>
  <c r="Q24" s="1"/>
  <c r="P23"/>
  <c r="O23"/>
  <c r="N23"/>
  <c r="M23"/>
  <c r="L23"/>
  <c r="G23"/>
  <c r="Q23" s="1"/>
  <c r="Q22"/>
  <c r="P22"/>
  <c r="O22"/>
  <c r="N22"/>
  <c r="M22"/>
  <c r="L22"/>
  <c r="G22"/>
  <c r="P21"/>
  <c r="O21"/>
  <c r="N21"/>
  <c r="M21"/>
  <c r="L21"/>
  <c r="Q21" s="1"/>
  <c r="G21"/>
  <c r="P20"/>
  <c r="O20"/>
  <c r="N20"/>
  <c r="M20"/>
  <c r="L20"/>
  <c r="G20"/>
  <c r="Q20" s="1"/>
  <c r="P19"/>
  <c r="O19"/>
  <c r="N19"/>
  <c r="M19"/>
  <c r="L19"/>
  <c r="G19"/>
  <c r="Q19" s="1"/>
  <c r="Q18"/>
  <c r="P18"/>
  <c r="O18"/>
  <c r="N18"/>
  <c r="M18"/>
  <c r="L18"/>
  <c r="G18"/>
  <c r="P17"/>
  <c r="O17"/>
  <c r="N17"/>
  <c r="M17"/>
  <c r="L17"/>
  <c r="G17"/>
  <c r="Q17" s="1"/>
  <c r="P16"/>
  <c r="O16"/>
  <c r="N16"/>
  <c r="M16"/>
  <c r="L16"/>
  <c r="G16"/>
  <c r="Q16" s="1"/>
  <c r="P15"/>
  <c r="O15"/>
  <c r="N15"/>
  <c r="M15"/>
  <c r="L15"/>
  <c r="G15"/>
  <c r="Q15" s="1"/>
  <c r="Q14"/>
  <c r="P14"/>
  <c r="O14"/>
  <c r="N14"/>
  <c r="M14"/>
  <c r="L14"/>
  <c r="L30" s="1"/>
  <c r="G14"/>
  <c r="G30" s="1"/>
  <c r="P12"/>
  <c r="K12"/>
  <c r="K57" s="1"/>
  <c r="J12"/>
  <c r="J57" s="1"/>
  <c r="I12"/>
  <c r="I57" s="1"/>
  <c r="H12"/>
  <c r="H56" s="1"/>
  <c r="H69" s="1"/>
  <c r="F12"/>
  <c r="F57" s="1"/>
  <c r="P57" s="1"/>
  <c r="E12"/>
  <c r="E57" s="1"/>
  <c r="O57" s="1"/>
  <c r="D12"/>
  <c r="D56" s="1"/>
  <c r="C12"/>
  <c r="C57" s="1"/>
  <c r="P11"/>
  <c r="O11"/>
  <c r="N11"/>
  <c r="M11"/>
  <c r="L11"/>
  <c r="G11"/>
  <c r="Q11" s="1"/>
  <c r="P10"/>
  <c r="O10"/>
  <c r="N10"/>
  <c r="M10"/>
  <c r="L10"/>
  <c r="G10"/>
  <c r="Q10" s="1"/>
  <c r="Q9"/>
  <c r="P9"/>
  <c r="O9"/>
  <c r="N9"/>
  <c r="M9"/>
  <c r="L9"/>
  <c r="G9"/>
  <c r="P8"/>
  <c r="O8"/>
  <c r="N8"/>
  <c r="M8"/>
  <c r="L8"/>
  <c r="L12" s="1"/>
  <c r="G8"/>
  <c r="Q8" s="1"/>
  <c r="P7"/>
  <c r="O7"/>
  <c r="N7"/>
  <c r="M7"/>
  <c r="L7"/>
  <c r="G7"/>
  <c r="G12" s="1"/>
  <c r="Q69" i="12" l="1"/>
  <c r="G57" i="11"/>
  <c r="Q12"/>
  <c r="G56"/>
  <c r="D69"/>
  <c r="N69" s="1"/>
  <c r="N56"/>
  <c r="C69"/>
  <c r="M69" s="1"/>
  <c r="M56"/>
  <c r="L56"/>
  <c r="L69" s="1"/>
  <c r="L57"/>
  <c r="E69"/>
  <c r="Q30"/>
  <c r="Q68"/>
  <c r="M57"/>
  <c r="Q7"/>
  <c r="N12"/>
  <c r="O30"/>
  <c r="D57"/>
  <c r="N57" s="1"/>
  <c r="H57"/>
  <c r="Q59"/>
  <c r="Q63"/>
  <c r="M12"/>
  <c r="F56"/>
  <c r="J56"/>
  <c r="J69" s="1"/>
  <c r="O12"/>
  <c r="Q32"/>
  <c r="P56" l="1"/>
  <c r="F69"/>
  <c r="P69" s="1"/>
  <c r="G69"/>
  <c r="Q69" s="1"/>
  <c r="Q56"/>
  <c r="Q57"/>
  <c r="O69"/>
  <c r="O56"/>
  <c r="G57" i="10" l="1"/>
  <c r="E57"/>
  <c r="C57"/>
  <c r="T56"/>
  <c r="S56"/>
  <c r="P56"/>
  <c r="O56"/>
  <c r="F56"/>
  <c r="R56" s="1"/>
  <c r="E56"/>
  <c r="Q56" s="1"/>
  <c r="T55"/>
  <c r="S55"/>
  <c r="P55"/>
  <c r="O55"/>
  <c r="F55"/>
  <c r="R55" s="1"/>
  <c r="E55"/>
  <c r="Q55" s="1"/>
  <c r="T54"/>
  <c r="S54"/>
  <c r="P54"/>
  <c r="O54"/>
  <c r="F54"/>
  <c r="R54" s="1"/>
  <c r="E54"/>
  <c r="Q54" s="1"/>
  <c r="T53"/>
  <c r="S53"/>
  <c r="P53"/>
  <c r="O53"/>
  <c r="F53"/>
  <c r="R53" s="1"/>
  <c r="E53"/>
  <c r="Q53" s="1"/>
  <c r="T52"/>
  <c r="S52"/>
  <c r="P52"/>
  <c r="O52"/>
  <c r="F52"/>
  <c r="R52" s="1"/>
  <c r="E52"/>
  <c r="Q52" s="1"/>
  <c r="T51"/>
  <c r="S51"/>
  <c r="P51"/>
  <c r="O51"/>
  <c r="F51"/>
  <c r="R51" s="1"/>
  <c r="E51"/>
  <c r="Q51" s="1"/>
  <c r="T50"/>
  <c r="S50"/>
  <c r="P50"/>
  <c r="O50"/>
  <c r="F50"/>
  <c r="R50" s="1"/>
  <c r="E50"/>
  <c r="Q50" s="1"/>
  <c r="T49"/>
  <c r="S49"/>
  <c r="P49"/>
  <c r="O49"/>
  <c r="F49"/>
  <c r="R49" s="1"/>
  <c r="E49"/>
  <c r="Q49" s="1"/>
  <c r="T48"/>
  <c r="S48"/>
  <c r="R48"/>
  <c r="P48"/>
  <c r="O48"/>
  <c r="F48"/>
  <c r="E48"/>
  <c r="Q48" s="1"/>
  <c r="T47"/>
  <c r="S47"/>
  <c r="P47"/>
  <c r="O47"/>
  <c r="F47"/>
  <c r="R47" s="1"/>
  <c r="E47"/>
  <c r="Q47" s="1"/>
  <c r="T46"/>
  <c r="S46"/>
  <c r="P46"/>
  <c r="O46"/>
  <c r="F46"/>
  <c r="R46" s="1"/>
  <c r="E46"/>
  <c r="Q46" s="1"/>
  <c r="T45"/>
  <c r="S45"/>
  <c r="P45"/>
  <c r="O45"/>
  <c r="F45"/>
  <c r="R45" s="1"/>
  <c r="E45"/>
  <c r="Q45" s="1"/>
  <c r="T44"/>
  <c r="S44"/>
  <c r="P44"/>
  <c r="O44"/>
  <c r="F44"/>
  <c r="R44" s="1"/>
  <c r="E44"/>
  <c r="Q44" s="1"/>
  <c r="T43"/>
  <c r="S43"/>
  <c r="P43"/>
  <c r="O43"/>
  <c r="F43"/>
  <c r="R43" s="1"/>
  <c r="E43"/>
  <c r="Q43" s="1"/>
  <c r="T42"/>
  <c r="S42"/>
  <c r="P42"/>
  <c r="O42"/>
  <c r="F42"/>
  <c r="R42" s="1"/>
  <c r="E42"/>
  <c r="Q42" s="1"/>
  <c r="T41"/>
  <c r="S41"/>
  <c r="R41"/>
  <c r="P41"/>
  <c r="O41"/>
  <c r="F41"/>
  <c r="E41"/>
  <c r="Q41" s="1"/>
  <c r="T40"/>
  <c r="S40"/>
  <c r="P40"/>
  <c r="O40"/>
  <c r="F40"/>
  <c r="R40" s="1"/>
  <c r="E40"/>
  <c r="Q40" s="1"/>
  <c r="T39"/>
  <c r="S39"/>
  <c r="P39"/>
  <c r="O39"/>
  <c r="F39"/>
  <c r="R39" s="1"/>
  <c r="E39"/>
  <c r="Q39" s="1"/>
  <c r="T38"/>
  <c r="S38"/>
  <c r="P38"/>
  <c r="O38"/>
  <c r="F38"/>
  <c r="R38" s="1"/>
  <c r="E38"/>
  <c r="Q38" s="1"/>
  <c r="T37"/>
  <c r="S37"/>
  <c r="P37"/>
  <c r="O37"/>
  <c r="F37"/>
  <c r="R37" s="1"/>
  <c r="E37"/>
  <c r="Q37" s="1"/>
  <c r="T36"/>
  <c r="S36"/>
  <c r="R36"/>
  <c r="P36"/>
  <c r="O36"/>
  <c r="F36"/>
  <c r="E36"/>
  <c r="Q36" s="1"/>
  <c r="T35"/>
  <c r="S35"/>
  <c r="P35"/>
  <c r="O35"/>
  <c r="F35"/>
  <c r="R35" s="1"/>
  <c r="E35"/>
  <c r="Q35" s="1"/>
  <c r="T34"/>
  <c r="S34"/>
  <c r="P34"/>
  <c r="O34"/>
  <c r="F34"/>
  <c r="R34" s="1"/>
  <c r="E34"/>
  <c r="Q34" s="1"/>
  <c r="T33"/>
  <c r="S33"/>
  <c r="P33"/>
  <c r="O33"/>
  <c r="F33"/>
  <c r="R33" s="1"/>
  <c r="E33"/>
  <c r="Q33" s="1"/>
  <c r="T32"/>
  <c r="S32"/>
  <c r="P32"/>
  <c r="O32"/>
  <c r="F32"/>
  <c r="R32" s="1"/>
  <c r="E32"/>
  <c r="Q32" s="1"/>
  <c r="T31"/>
  <c r="S31"/>
  <c r="P31"/>
  <c r="O31"/>
  <c r="F31"/>
  <c r="R31" s="1"/>
  <c r="E31"/>
  <c r="Q31" s="1"/>
  <c r="T30"/>
  <c r="S30"/>
  <c r="P30"/>
  <c r="O30"/>
  <c r="F30"/>
  <c r="R30" s="1"/>
  <c r="E30"/>
  <c r="Q30" s="1"/>
  <c r="T29"/>
  <c r="S29"/>
  <c r="P29"/>
  <c r="O29"/>
  <c r="F29"/>
  <c r="R29" s="1"/>
  <c r="E29"/>
  <c r="Q29" s="1"/>
  <c r="T28"/>
  <c r="S28"/>
  <c r="P28"/>
  <c r="O28"/>
  <c r="F28"/>
  <c r="R28" s="1"/>
  <c r="E28"/>
  <c r="Q28" s="1"/>
  <c r="T27"/>
  <c r="S27"/>
  <c r="P27"/>
  <c r="O27"/>
  <c r="F27"/>
  <c r="R27" s="1"/>
  <c r="E27"/>
  <c r="Q27" s="1"/>
  <c r="T26"/>
  <c r="S26"/>
  <c r="P26"/>
  <c r="O26"/>
  <c r="F26"/>
  <c r="R26" s="1"/>
  <c r="E26"/>
  <c r="Q26" s="1"/>
  <c r="T25"/>
  <c r="S25"/>
  <c r="P25"/>
  <c r="O25"/>
  <c r="F25"/>
  <c r="R25" s="1"/>
  <c r="E25"/>
  <c r="Q25" s="1"/>
  <c r="T24"/>
  <c r="S24"/>
  <c r="P24"/>
  <c r="O24"/>
  <c r="F24"/>
  <c r="R24" s="1"/>
  <c r="E24"/>
  <c r="Q24" s="1"/>
  <c r="T23"/>
  <c r="S23"/>
  <c r="P23"/>
  <c r="O23"/>
  <c r="F23"/>
  <c r="R23" s="1"/>
  <c r="E23"/>
  <c r="Q23" s="1"/>
  <c r="T22"/>
  <c r="S22"/>
  <c r="P22"/>
  <c r="O22"/>
  <c r="F22"/>
  <c r="R22" s="1"/>
  <c r="E22"/>
  <c r="Q22" s="1"/>
  <c r="T21"/>
  <c r="S21"/>
  <c r="P21"/>
  <c r="O21"/>
  <c r="F21"/>
  <c r="R21" s="1"/>
  <c r="E21"/>
  <c r="Q21" s="1"/>
  <c r="T20"/>
  <c r="S20"/>
  <c r="P20"/>
  <c r="O20"/>
  <c r="F20"/>
  <c r="R20" s="1"/>
  <c r="E20"/>
  <c r="Q20" s="1"/>
  <c r="T19"/>
  <c r="S19"/>
  <c r="P19"/>
  <c r="O19"/>
  <c r="F19"/>
  <c r="R19" s="1"/>
  <c r="E19"/>
  <c r="Q19" s="1"/>
  <c r="T18"/>
  <c r="S18"/>
  <c r="P18"/>
  <c r="O18"/>
  <c r="F18"/>
  <c r="R18" s="1"/>
  <c r="E18"/>
  <c r="Q18" s="1"/>
  <c r="T17"/>
  <c r="S17"/>
  <c r="P17"/>
  <c r="O17"/>
  <c r="F17"/>
  <c r="R17" s="1"/>
  <c r="E17"/>
  <c r="Q17" s="1"/>
  <c r="T16"/>
  <c r="S16"/>
  <c r="P16"/>
  <c r="O16"/>
  <c r="F16"/>
  <c r="R16" s="1"/>
  <c r="E16"/>
  <c r="Q16" s="1"/>
  <c r="T15"/>
  <c r="S15"/>
  <c r="R15"/>
  <c r="P15"/>
  <c r="O15"/>
  <c r="F15"/>
  <c r="E15"/>
  <c r="Q15" s="1"/>
  <c r="T14"/>
  <c r="S14"/>
  <c r="P14"/>
  <c r="O14"/>
  <c r="F14"/>
  <c r="R14" s="1"/>
  <c r="E14"/>
  <c r="Q14" s="1"/>
  <c r="T13"/>
  <c r="S13"/>
  <c r="P13"/>
  <c r="O13"/>
  <c r="F13"/>
  <c r="R13" s="1"/>
  <c r="E13"/>
  <c r="Q13" s="1"/>
  <c r="T12"/>
  <c r="S12"/>
  <c r="P12"/>
  <c r="O12"/>
  <c r="F12"/>
  <c r="R12" s="1"/>
  <c r="E12"/>
  <c r="Q12" s="1"/>
  <c r="T11"/>
  <c r="S11"/>
  <c r="P11"/>
  <c r="O11"/>
  <c r="F11"/>
  <c r="R11" s="1"/>
  <c r="E11"/>
  <c r="Q11" s="1"/>
  <c r="T10"/>
  <c r="S10"/>
  <c r="P10"/>
  <c r="O10"/>
  <c r="F10"/>
  <c r="R10" s="1"/>
  <c r="E10"/>
  <c r="Q10" s="1"/>
  <c r="T9"/>
  <c r="S9"/>
  <c r="R9"/>
  <c r="P9"/>
  <c r="O9"/>
  <c r="F9"/>
  <c r="E9"/>
  <c r="Q9" s="1"/>
  <c r="N37" i="9" l="1"/>
  <c r="M37"/>
  <c r="K37"/>
  <c r="J37"/>
  <c r="I37"/>
  <c r="H37"/>
  <c r="G37"/>
  <c r="D37"/>
  <c r="C37"/>
  <c r="L36"/>
  <c r="K36"/>
  <c r="F36"/>
  <c r="E36"/>
  <c r="L35"/>
  <c r="K35"/>
  <c r="F35"/>
  <c r="E35"/>
  <c r="L34"/>
  <c r="K34"/>
  <c r="F34"/>
  <c r="E34"/>
  <c r="L33"/>
  <c r="K33"/>
  <c r="F33"/>
  <c r="E33"/>
  <c r="L32"/>
  <c r="K32"/>
  <c r="F32"/>
  <c r="E32"/>
  <c r="L31"/>
  <c r="K31"/>
  <c r="F31"/>
  <c r="E31"/>
  <c r="L30"/>
  <c r="K30"/>
  <c r="F30"/>
  <c r="E30"/>
  <c r="L29"/>
  <c r="K29"/>
  <c r="F29"/>
  <c r="E29"/>
  <c r="L28"/>
  <c r="K28"/>
  <c r="F28"/>
  <c r="E28"/>
  <c r="L27"/>
  <c r="K27"/>
  <c r="F27"/>
  <c r="E27"/>
  <c r="L26"/>
  <c r="K26"/>
  <c r="F26"/>
  <c r="E26"/>
  <c r="L25"/>
  <c r="K25"/>
  <c r="F25"/>
  <c r="E25"/>
  <c r="L24"/>
  <c r="K24"/>
  <c r="F24"/>
  <c r="E24"/>
  <c r="L23"/>
  <c r="K23"/>
  <c r="F23"/>
  <c r="E23"/>
  <c r="L22"/>
  <c r="K22"/>
  <c r="F22"/>
  <c r="E22"/>
  <c r="L21"/>
  <c r="K21"/>
  <c r="F21"/>
  <c r="E21"/>
  <c r="L20"/>
  <c r="K20"/>
  <c r="F20"/>
  <c r="E20"/>
  <c r="L19"/>
  <c r="K19"/>
  <c r="F19"/>
  <c r="E19"/>
  <c r="L18"/>
  <c r="K18"/>
  <c r="F18"/>
  <c r="E18"/>
  <c r="L17"/>
  <c r="K17"/>
  <c r="F17"/>
  <c r="E17"/>
  <c r="L16"/>
  <c r="K16"/>
  <c r="F16"/>
  <c r="E16"/>
  <c r="L15"/>
  <c r="K15"/>
  <c r="F15"/>
  <c r="E15"/>
  <c r="L14"/>
  <c r="K14"/>
  <c r="F14"/>
  <c r="E14"/>
  <c r="L13"/>
  <c r="K13"/>
  <c r="F13"/>
  <c r="E13"/>
  <c r="L12"/>
  <c r="K12"/>
  <c r="F12"/>
  <c r="E12"/>
  <c r="L11"/>
  <c r="K11"/>
  <c r="F11"/>
  <c r="E11"/>
  <c r="L10"/>
  <c r="K10"/>
  <c r="F10"/>
  <c r="E10"/>
  <c r="L9"/>
  <c r="K9"/>
  <c r="F9"/>
  <c r="E9"/>
  <c r="L8"/>
  <c r="K8"/>
  <c r="F8"/>
  <c r="E8"/>
  <c r="L7"/>
  <c r="L37" s="1"/>
  <c r="K7"/>
  <c r="F7"/>
  <c r="F37" s="1"/>
  <c r="E7"/>
  <c r="E37" s="1"/>
  <c r="N55" i="8"/>
  <c r="M55"/>
  <c r="J55"/>
  <c r="I55"/>
  <c r="H55"/>
  <c r="G55"/>
  <c r="F55"/>
  <c r="E55"/>
  <c r="D55"/>
  <c r="C55"/>
  <c r="L54"/>
  <c r="K54"/>
  <c r="F54"/>
  <c r="E54"/>
  <c r="L53"/>
  <c r="K53"/>
  <c r="F53"/>
  <c r="E53"/>
  <c r="L52"/>
  <c r="K52"/>
  <c r="F52"/>
  <c r="E52"/>
  <c r="L51"/>
  <c r="K51"/>
  <c r="F51"/>
  <c r="E51"/>
  <c r="L50"/>
  <c r="K50"/>
  <c r="F50"/>
  <c r="E50"/>
  <c r="L49"/>
  <c r="K49"/>
  <c r="F49"/>
  <c r="E49"/>
  <c r="L48"/>
  <c r="K48"/>
  <c r="F48"/>
  <c r="E48"/>
  <c r="L47"/>
  <c r="K47"/>
  <c r="F47"/>
  <c r="E47"/>
  <c r="L46"/>
  <c r="K46"/>
  <c r="F46"/>
  <c r="E46"/>
  <c r="L45"/>
  <c r="K45"/>
  <c r="F45"/>
  <c r="E45"/>
  <c r="L44"/>
  <c r="K44"/>
  <c r="F44"/>
  <c r="E44"/>
  <c r="L43"/>
  <c r="K43"/>
  <c r="F43"/>
  <c r="E43"/>
  <c r="L42"/>
  <c r="K42"/>
  <c r="F42"/>
  <c r="E42"/>
  <c r="L41"/>
  <c r="K41"/>
  <c r="F41"/>
  <c r="E41"/>
  <c r="L40"/>
  <c r="K40"/>
  <c r="F40"/>
  <c r="E40"/>
  <c r="L39"/>
  <c r="K39"/>
  <c r="F39"/>
  <c r="E39"/>
  <c r="L38"/>
  <c r="K38"/>
  <c r="F38"/>
  <c r="E38"/>
  <c r="L37"/>
  <c r="K37"/>
  <c r="F37"/>
  <c r="E37"/>
  <c r="L36"/>
  <c r="K36"/>
  <c r="F36"/>
  <c r="E36"/>
  <c r="L35"/>
  <c r="K35"/>
  <c r="F35"/>
  <c r="E35"/>
  <c r="L34"/>
  <c r="K34"/>
  <c r="F34"/>
  <c r="E34"/>
  <c r="L33"/>
  <c r="K33"/>
  <c r="F33"/>
  <c r="E33"/>
  <c r="L32"/>
  <c r="K32"/>
  <c r="F32"/>
  <c r="E32"/>
  <c r="L31"/>
  <c r="K31"/>
  <c r="F31"/>
  <c r="E31"/>
  <c r="L30"/>
  <c r="K30"/>
  <c r="F30"/>
  <c r="E30"/>
  <c r="L29"/>
  <c r="K29"/>
  <c r="F29"/>
  <c r="E29"/>
  <c r="L28"/>
  <c r="K28"/>
  <c r="F28"/>
  <c r="E28"/>
  <c r="L27"/>
  <c r="K27"/>
  <c r="F27"/>
  <c r="E27"/>
  <c r="L26"/>
  <c r="K26"/>
  <c r="F26"/>
  <c r="E26"/>
  <c r="L25"/>
  <c r="K25"/>
  <c r="F25"/>
  <c r="E25"/>
  <c r="L24"/>
  <c r="K24"/>
  <c r="F24"/>
  <c r="E24"/>
  <c r="L23"/>
  <c r="K23"/>
  <c r="F23"/>
  <c r="E23"/>
  <c r="L22"/>
  <c r="K22"/>
  <c r="F22"/>
  <c r="E22"/>
  <c r="L21"/>
  <c r="K21"/>
  <c r="F21"/>
  <c r="E21"/>
  <c r="L20"/>
  <c r="K20"/>
  <c r="F20"/>
  <c r="E20"/>
  <c r="L19"/>
  <c r="K19"/>
  <c r="F19"/>
  <c r="E19"/>
  <c r="L18"/>
  <c r="K18"/>
  <c r="F18"/>
  <c r="E18"/>
  <c r="L17"/>
  <c r="K17"/>
  <c r="F17"/>
  <c r="E17"/>
  <c r="L16"/>
  <c r="K16"/>
  <c r="F16"/>
  <c r="E16"/>
  <c r="L15"/>
  <c r="K15"/>
  <c r="F15"/>
  <c r="E15"/>
  <c r="L14"/>
  <c r="K14"/>
  <c r="F14"/>
  <c r="E14"/>
  <c r="L13"/>
  <c r="K13"/>
  <c r="F13"/>
  <c r="E13"/>
  <c r="L12"/>
  <c r="K12"/>
  <c r="F12"/>
  <c r="E12"/>
  <c r="L11"/>
  <c r="K11"/>
  <c r="F11"/>
  <c r="E11"/>
  <c r="L10"/>
  <c r="K10"/>
  <c r="F10"/>
  <c r="E10"/>
  <c r="L9"/>
  <c r="K9"/>
  <c r="F9"/>
  <c r="E9"/>
  <c r="L8"/>
  <c r="K8"/>
  <c r="F8"/>
  <c r="E8"/>
  <c r="L7"/>
  <c r="L55" s="1"/>
  <c r="K7"/>
  <c r="K55" s="1"/>
  <c r="F7"/>
  <c r="E7"/>
  <c r="N69" i="7" l="1"/>
  <c r="M69"/>
  <c r="L69"/>
  <c r="K69"/>
  <c r="J69"/>
  <c r="I69"/>
  <c r="H69"/>
  <c r="G69"/>
  <c r="F69"/>
  <c r="E69"/>
  <c r="D69"/>
  <c r="C69"/>
  <c r="N65"/>
  <c r="M65"/>
  <c r="L65"/>
  <c r="K65"/>
  <c r="J65"/>
  <c r="I65"/>
  <c r="H65"/>
  <c r="G65"/>
  <c r="F65"/>
  <c r="E65"/>
  <c r="D65"/>
  <c r="C65"/>
  <c r="N63"/>
  <c r="M63"/>
  <c r="L63"/>
  <c r="K63"/>
  <c r="J63"/>
  <c r="I63"/>
  <c r="H63"/>
  <c r="G63"/>
  <c r="F63"/>
  <c r="E63"/>
  <c r="D63"/>
  <c r="C63"/>
  <c r="N56"/>
  <c r="M56"/>
  <c r="L56"/>
  <c r="K56"/>
  <c r="J56"/>
  <c r="I56"/>
  <c r="H56"/>
  <c r="G56"/>
  <c r="F56"/>
  <c r="E56"/>
  <c r="D56"/>
  <c r="C56"/>
  <c r="N51"/>
  <c r="M51"/>
  <c r="L51"/>
  <c r="K51"/>
  <c r="J51"/>
  <c r="I51"/>
  <c r="H51"/>
  <c r="G51"/>
  <c r="F51"/>
  <c r="E51"/>
  <c r="D51"/>
  <c r="C51"/>
  <c r="N31"/>
  <c r="M31"/>
  <c r="L31"/>
  <c r="K31"/>
  <c r="J31"/>
  <c r="I31"/>
  <c r="H31"/>
  <c r="G31"/>
  <c r="F31"/>
  <c r="E31"/>
  <c r="D31"/>
  <c r="C31"/>
  <c r="N13"/>
  <c r="N57" s="1"/>
  <c r="M13"/>
  <c r="M57" s="1"/>
  <c r="L13"/>
  <c r="L57" s="1"/>
  <c r="K13"/>
  <c r="K57" s="1"/>
  <c r="J13"/>
  <c r="J57" s="1"/>
  <c r="I13"/>
  <c r="I57" s="1"/>
  <c r="H13"/>
  <c r="H57" s="1"/>
  <c r="G13"/>
  <c r="G57" s="1"/>
  <c r="F13"/>
  <c r="F57" s="1"/>
  <c r="E13"/>
  <c r="E57" s="1"/>
  <c r="D13"/>
  <c r="D57" s="1"/>
  <c r="C13"/>
  <c r="C57" s="1"/>
  <c r="M5"/>
  <c r="K5"/>
  <c r="I5"/>
  <c r="G5"/>
  <c r="C58" l="1"/>
  <c r="C70" s="1"/>
  <c r="G58"/>
  <c r="G70" s="1"/>
  <c r="F58"/>
  <c r="F70" s="1"/>
  <c r="J58"/>
  <c r="J70" s="1"/>
  <c r="N58"/>
  <c r="N70" s="1"/>
  <c r="E58"/>
  <c r="E70" s="1"/>
  <c r="I58"/>
  <c r="I70" s="1"/>
  <c r="M58"/>
  <c r="M70" s="1"/>
  <c r="D58"/>
  <c r="D70" s="1"/>
  <c r="H58"/>
  <c r="H70" s="1"/>
  <c r="L58"/>
  <c r="L70" s="1"/>
  <c r="K58"/>
  <c r="K70" s="1"/>
  <c r="J68" i="6"/>
  <c r="I68"/>
  <c r="H68"/>
  <c r="G68"/>
  <c r="F68"/>
  <c r="L68" s="1"/>
  <c r="E68"/>
  <c r="K68" s="1"/>
  <c r="D68"/>
  <c r="C68"/>
  <c r="L67"/>
  <c r="K67"/>
  <c r="L66"/>
  <c r="K66"/>
  <c r="L64"/>
  <c r="K64"/>
  <c r="J64"/>
  <c r="I64"/>
  <c r="H64"/>
  <c r="G64"/>
  <c r="F64"/>
  <c r="E64"/>
  <c r="D64"/>
  <c r="C64"/>
  <c r="L63"/>
  <c r="K63"/>
  <c r="L62"/>
  <c r="K62"/>
  <c r="J62"/>
  <c r="I62"/>
  <c r="H62"/>
  <c r="G62"/>
  <c r="F62"/>
  <c r="E62"/>
  <c r="D62"/>
  <c r="C62"/>
  <c r="L61"/>
  <c r="K61"/>
  <c r="L60"/>
  <c r="K60"/>
  <c r="L59"/>
  <c r="K59"/>
  <c r="L55"/>
  <c r="K55"/>
  <c r="J55"/>
  <c r="I55"/>
  <c r="H55"/>
  <c r="G55"/>
  <c r="F55"/>
  <c r="E55"/>
  <c r="D55"/>
  <c r="C55"/>
  <c r="L54"/>
  <c r="K54"/>
  <c r="L53"/>
  <c r="K53"/>
  <c r="L52"/>
  <c r="K52"/>
  <c r="L50"/>
  <c r="K50"/>
  <c r="J50"/>
  <c r="I50"/>
  <c r="H50"/>
  <c r="G50"/>
  <c r="F50"/>
  <c r="E50"/>
  <c r="D50"/>
  <c r="C50"/>
  <c r="L49"/>
  <c r="K49"/>
  <c r="L48"/>
  <c r="K48"/>
  <c r="L47"/>
  <c r="K47"/>
  <c r="L46"/>
  <c r="K46"/>
  <c r="L45"/>
  <c r="K45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J30"/>
  <c r="I30"/>
  <c r="H30"/>
  <c r="G30"/>
  <c r="F30"/>
  <c r="L30" s="1"/>
  <c r="E30"/>
  <c r="K30" s="1"/>
  <c r="D30"/>
  <c r="C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2"/>
  <c r="K12"/>
  <c r="J12"/>
  <c r="J56" s="1"/>
  <c r="I12"/>
  <c r="I56" s="1"/>
  <c r="H12"/>
  <c r="H57" s="1"/>
  <c r="G12"/>
  <c r="G57" s="1"/>
  <c r="F12"/>
  <c r="F56" s="1"/>
  <c r="L56" s="1"/>
  <c r="E12"/>
  <c r="E56" s="1"/>
  <c r="K56" s="1"/>
  <c r="D12"/>
  <c r="D57" s="1"/>
  <c r="C12"/>
  <c r="C57" s="1"/>
  <c r="L11"/>
  <c r="K11"/>
  <c r="L10"/>
  <c r="K10"/>
  <c r="L9"/>
  <c r="K9"/>
  <c r="L8"/>
  <c r="K8"/>
  <c r="L7"/>
  <c r="K7"/>
  <c r="D56" l="1"/>
  <c r="H56"/>
  <c r="F57"/>
  <c r="J57"/>
  <c r="C56"/>
  <c r="G56"/>
  <c r="E57"/>
  <c r="I57"/>
  <c r="K57" l="1"/>
  <c r="L57"/>
  <c r="N71" i="5"/>
  <c r="M71"/>
  <c r="L71"/>
  <c r="K71"/>
  <c r="J71"/>
  <c r="I71"/>
  <c r="H71"/>
  <c r="G71"/>
  <c r="F71"/>
  <c r="E71"/>
  <c r="D71"/>
  <c r="C71"/>
  <c r="T70"/>
  <c r="S70"/>
  <c r="R70"/>
  <c r="Q70"/>
  <c r="P70"/>
  <c r="O70"/>
  <c r="T69"/>
  <c r="T71" s="1"/>
  <c r="S69"/>
  <c r="S71" s="1"/>
  <c r="R69"/>
  <c r="R71" s="1"/>
  <c r="Q69"/>
  <c r="Q71" s="1"/>
  <c r="P69"/>
  <c r="P71" s="1"/>
  <c r="O69"/>
  <c r="O71" s="1"/>
  <c r="Q67"/>
  <c r="N67"/>
  <c r="M67"/>
  <c r="L67"/>
  <c r="K67"/>
  <c r="J67"/>
  <c r="P67" s="1"/>
  <c r="I67"/>
  <c r="O67" s="1"/>
  <c r="H67"/>
  <c r="G67"/>
  <c r="F67"/>
  <c r="E67"/>
  <c r="D67"/>
  <c r="C67"/>
  <c r="T66"/>
  <c r="T67" s="1"/>
  <c r="S66"/>
  <c r="S67" s="1"/>
  <c r="R66"/>
  <c r="R67" s="1"/>
  <c r="Q66"/>
  <c r="P66"/>
  <c r="O66"/>
  <c r="N65"/>
  <c r="M65"/>
  <c r="L65"/>
  <c r="K65"/>
  <c r="J65"/>
  <c r="I65"/>
  <c r="H65"/>
  <c r="G65"/>
  <c r="F65"/>
  <c r="E65"/>
  <c r="D65"/>
  <c r="C65"/>
  <c r="T64"/>
  <c r="S64"/>
  <c r="R64"/>
  <c r="Q64"/>
  <c r="P64"/>
  <c r="O64"/>
  <c r="T63"/>
  <c r="S63"/>
  <c r="R63"/>
  <c r="Q63"/>
  <c r="Q65" s="1"/>
  <c r="P63"/>
  <c r="O63"/>
  <c r="T62"/>
  <c r="T65" s="1"/>
  <c r="S62"/>
  <c r="S65" s="1"/>
  <c r="R62"/>
  <c r="R65" s="1"/>
  <c r="Q62"/>
  <c r="P62"/>
  <c r="P65" s="1"/>
  <c r="O62"/>
  <c r="O65" s="1"/>
  <c r="N58"/>
  <c r="M58"/>
  <c r="L58"/>
  <c r="K58"/>
  <c r="J58"/>
  <c r="I58"/>
  <c r="H58"/>
  <c r="G58"/>
  <c r="F58"/>
  <c r="E58"/>
  <c r="D58"/>
  <c r="C58"/>
  <c r="T57"/>
  <c r="S57"/>
  <c r="R57"/>
  <c r="Q57"/>
  <c r="P57"/>
  <c r="O57"/>
  <c r="T56"/>
  <c r="S56"/>
  <c r="R56"/>
  <c r="Q56"/>
  <c r="P56"/>
  <c r="O56"/>
  <c r="T55"/>
  <c r="T58" s="1"/>
  <c r="S55"/>
  <c r="S58" s="1"/>
  <c r="R55"/>
  <c r="R58" s="1"/>
  <c r="Q55"/>
  <c r="Q58" s="1"/>
  <c r="P55"/>
  <c r="P58" s="1"/>
  <c r="O55"/>
  <c r="O58" s="1"/>
  <c r="N53"/>
  <c r="M53"/>
  <c r="L53"/>
  <c r="K53"/>
  <c r="J53"/>
  <c r="I53"/>
  <c r="H53"/>
  <c r="G53"/>
  <c r="F53"/>
  <c r="E53"/>
  <c r="D53"/>
  <c r="C53"/>
  <c r="T52"/>
  <c r="S52"/>
  <c r="R52"/>
  <c r="Q52"/>
  <c r="P52"/>
  <c r="O52"/>
  <c r="T51"/>
  <c r="S51"/>
  <c r="R51"/>
  <c r="Q51"/>
  <c r="P51"/>
  <c r="O51"/>
  <c r="T50"/>
  <c r="S50"/>
  <c r="R50"/>
  <c r="Q50"/>
  <c r="P50"/>
  <c r="O50"/>
  <c r="T49"/>
  <c r="S49"/>
  <c r="R49"/>
  <c r="Q49"/>
  <c r="P49"/>
  <c r="O49"/>
  <c r="T48"/>
  <c r="S48"/>
  <c r="R48"/>
  <c r="Q48"/>
  <c r="P48"/>
  <c r="O48"/>
  <c r="T47"/>
  <c r="S47"/>
  <c r="R47"/>
  <c r="Q47"/>
  <c r="P47"/>
  <c r="O47"/>
  <c r="T46"/>
  <c r="S46"/>
  <c r="R46"/>
  <c r="Q46"/>
  <c r="P46"/>
  <c r="O46"/>
  <c r="T45"/>
  <c r="S45"/>
  <c r="R45"/>
  <c r="Q45"/>
  <c r="P45"/>
  <c r="O45"/>
  <c r="T44"/>
  <c r="S44"/>
  <c r="R44"/>
  <c r="Q44"/>
  <c r="P44"/>
  <c r="O44"/>
  <c r="T43"/>
  <c r="S43"/>
  <c r="R43"/>
  <c r="Q43"/>
  <c r="P43"/>
  <c r="O43"/>
  <c r="T42"/>
  <c r="S42"/>
  <c r="R42"/>
  <c r="Q42"/>
  <c r="P42"/>
  <c r="O42"/>
  <c r="T41"/>
  <c r="S41"/>
  <c r="R41"/>
  <c r="Q41"/>
  <c r="P41"/>
  <c r="O41"/>
  <c r="T40"/>
  <c r="S40"/>
  <c r="R40"/>
  <c r="Q40"/>
  <c r="P40"/>
  <c r="O40"/>
  <c r="T39"/>
  <c r="S39"/>
  <c r="R39"/>
  <c r="Q39"/>
  <c r="P39"/>
  <c r="O39"/>
  <c r="T38"/>
  <c r="S38"/>
  <c r="R38"/>
  <c r="Q38"/>
  <c r="P38"/>
  <c r="O38"/>
  <c r="T37"/>
  <c r="S37"/>
  <c r="R37"/>
  <c r="Q37"/>
  <c r="P37"/>
  <c r="O37"/>
  <c r="T36"/>
  <c r="S36"/>
  <c r="R36"/>
  <c r="Q36"/>
  <c r="P36"/>
  <c r="O36"/>
  <c r="T35"/>
  <c r="T53" s="1"/>
  <c r="S35"/>
  <c r="S53" s="1"/>
  <c r="R35"/>
  <c r="R53" s="1"/>
  <c r="Q35"/>
  <c r="Q53" s="1"/>
  <c r="P35"/>
  <c r="P53" s="1"/>
  <c r="O35"/>
  <c r="O53" s="1"/>
  <c r="N33"/>
  <c r="M33"/>
  <c r="L33"/>
  <c r="K33"/>
  <c r="J33"/>
  <c r="I33"/>
  <c r="H33"/>
  <c r="G33"/>
  <c r="F33"/>
  <c r="E33"/>
  <c r="D33"/>
  <c r="C33"/>
  <c r="T32"/>
  <c r="S32"/>
  <c r="R32"/>
  <c r="Q32"/>
  <c r="P32"/>
  <c r="O32"/>
  <c r="T31"/>
  <c r="S31"/>
  <c r="R31"/>
  <c r="Q31"/>
  <c r="P31"/>
  <c r="O31"/>
  <c r="T30"/>
  <c r="S30"/>
  <c r="R30"/>
  <c r="Q30"/>
  <c r="P30"/>
  <c r="O30"/>
  <c r="T29"/>
  <c r="S29"/>
  <c r="R29"/>
  <c r="Q29"/>
  <c r="P29"/>
  <c r="O29"/>
  <c r="T28"/>
  <c r="S28"/>
  <c r="R28"/>
  <c r="Q28"/>
  <c r="P28"/>
  <c r="O28"/>
  <c r="T27"/>
  <c r="S27"/>
  <c r="R27"/>
  <c r="Q27"/>
  <c r="P27"/>
  <c r="O27"/>
  <c r="T26"/>
  <c r="S26"/>
  <c r="R26"/>
  <c r="Q26"/>
  <c r="P26"/>
  <c r="O26"/>
  <c r="T25"/>
  <c r="S25"/>
  <c r="R25"/>
  <c r="Q25"/>
  <c r="P25"/>
  <c r="O25"/>
  <c r="T24"/>
  <c r="S24"/>
  <c r="R24"/>
  <c r="Q24"/>
  <c r="P24"/>
  <c r="O24"/>
  <c r="T23"/>
  <c r="S23"/>
  <c r="R23"/>
  <c r="Q23"/>
  <c r="P23"/>
  <c r="O23"/>
  <c r="T22"/>
  <c r="S22"/>
  <c r="R22"/>
  <c r="Q22"/>
  <c r="P22"/>
  <c r="O22"/>
  <c r="T21"/>
  <c r="S21"/>
  <c r="R21"/>
  <c r="Q21"/>
  <c r="P21"/>
  <c r="O21"/>
  <c r="T20"/>
  <c r="S20"/>
  <c r="R20"/>
  <c r="Q20"/>
  <c r="P20"/>
  <c r="O20"/>
  <c r="T19"/>
  <c r="S19"/>
  <c r="R19"/>
  <c r="Q19"/>
  <c r="P19"/>
  <c r="O19"/>
  <c r="T18"/>
  <c r="S18"/>
  <c r="R18"/>
  <c r="Q18"/>
  <c r="P18"/>
  <c r="O18"/>
  <c r="T17"/>
  <c r="T33" s="1"/>
  <c r="S17"/>
  <c r="S33" s="1"/>
  <c r="R17"/>
  <c r="R33" s="1"/>
  <c r="Q17"/>
  <c r="Q33" s="1"/>
  <c r="P17"/>
  <c r="P33" s="1"/>
  <c r="O17"/>
  <c r="O33" s="1"/>
  <c r="N15"/>
  <c r="N59" s="1"/>
  <c r="N60" s="1"/>
  <c r="N72" s="1"/>
  <c r="M15"/>
  <c r="M59" s="1"/>
  <c r="M60" s="1"/>
  <c r="M72" s="1"/>
  <c r="L15"/>
  <c r="L59" s="1"/>
  <c r="L60" s="1"/>
  <c r="L72" s="1"/>
  <c r="K15"/>
  <c r="K59" s="1"/>
  <c r="K60" s="1"/>
  <c r="K72" s="1"/>
  <c r="J15"/>
  <c r="J59" s="1"/>
  <c r="J60" s="1"/>
  <c r="J72" s="1"/>
  <c r="I15"/>
  <c r="I59" s="1"/>
  <c r="I60" s="1"/>
  <c r="I72" s="1"/>
  <c r="H15"/>
  <c r="H59" s="1"/>
  <c r="H60" s="1"/>
  <c r="H72" s="1"/>
  <c r="G15"/>
  <c r="G59" s="1"/>
  <c r="G60" s="1"/>
  <c r="G72" s="1"/>
  <c r="F15"/>
  <c r="F59" s="1"/>
  <c r="F60" s="1"/>
  <c r="F72" s="1"/>
  <c r="E15"/>
  <c r="E59" s="1"/>
  <c r="E60" s="1"/>
  <c r="E72" s="1"/>
  <c r="D15"/>
  <c r="D59" s="1"/>
  <c r="D60" s="1"/>
  <c r="D72" s="1"/>
  <c r="C15"/>
  <c r="C59" s="1"/>
  <c r="C60" s="1"/>
  <c r="C72" s="1"/>
  <c r="T14"/>
  <c r="S14"/>
  <c r="R14"/>
  <c r="Q14"/>
  <c r="P14"/>
  <c r="O14"/>
  <c r="T13"/>
  <c r="S13"/>
  <c r="R13"/>
  <c r="Q13"/>
  <c r="P13"/>
  <c r="O13"/>
  <c r="T12"/>
  <c r="S12"/>
  <c r="R12"/>
  <c r="Q12"/>
  <c r="P12"/>
  <c r="O12"/>
  <c r="T11"/>
  <c r="S11"/>
  <c r="R11"/>
  <c r="R15" s="1"/>
  <c r="R59" s="1"/>
  <c r="R60" s="1"/>
  <c r="R72" s="1"/>
  <c r="Q11"/>
  <c r="P11"/>
  <c r="O11"/>
  <c r="T10"/>
  <c r="T15" s="1"/>
  <c r="T59" s="1"/>
  <c r="T60" s="1"/>
  <c r="S10"/>
  <c r="S15" s="1"/>
  <c r="R10"/>
  <c r="Q10"/>
  <c r="Q15" s="1"/>
  <c r="Q59" s="1"/>
  <c r="Q60" s="1"/>
  <c r="Q72" s="1"/>
  <c r="P10"/>
  <c r="P15" s="1"/>
  <c r="P59" s="1"/>
  <c r="P60" s="1"/>
  <c r="O10"/>
  <c r="O15" s="1"/>
  <c r="T72" l="1"/>
  <c r="O59"/>
  <c r="O60" s="1"/>
  <c r="O72" s="1"/>
  <c r="S59"/>
  <c r="S60" s="1"/>
  <c r="S72" s="1"/>
  <c r="P72"/>
  <c r="P68" i="4" l="1"/>
  <c r="O68"/>
  <c r="N68"/>
  <c r="M68"/>
  <c r="L68"/>
  <c r="K68"/>
  <c r="J68"/>
  <c r="I68"/>
  <c r="H68"/>
  <c r="G68"/>
  <c r="F68"/>
  <c r="E68"/>
  <c r="D68"/>
  <c r="C68"/>
  <c r="P64"/>
  <c r="O64"/>
  <c r="N64"/>
  <c r="M64"/>
  <c r="L64"/>
  <c r="K64"/>
  <c r="J64"/>
  <c r="I64"/>
  <c r="H64"/>
  <c r="G64"/>
  <c r="F64"/>
  <c r="E64"/>
  <c r="D64"/>
  <c r="C64"/>
  <c r="P62"/>
  <c r="O62"/>
  <c r="N62"/>
  <c r="M62"/>
  <c r="L62"/>
  <c r="K62"/>
  <c r="J62"/>
  <c r="I62"/>
  <c r="H62"/>
  <c r="G62"/>
  <c r="F62"/>
  <c r="E62"/>
  <c r="D62"/>
  <c r="C62"/>
  <c r="P55"/>
  <c r="O55"/>
  <c r="N55"/>
  <c r="M55"/>
  <c r="L55"/>
  <c r="K55"/>
  <c r="J55"/>
  <c r="I55"/>
  <c r="H55"/>
  <c r="G55"/>
  <c r="F55"/>
  <c r="E55"/>
  <c r="D55"/>
  <c r="C55"/>
  <c r="P50"/>
  <c r="O50"/>
  <c r="N50"/>
  <c r="M50"/>
  <c r="L50"/>
  <c r="K50"/>
  <c r="J50"/>
  <c r="I50"/>
  <c r="H50"/>
  <c r="G50"/>
  <c r="F50"/>
  <c r="E50"/>
  <c r="D50"/>
  <c r="C50"/>
  <c r="P30"/>
  <c r="O30"/>
  <c r="N30"/>
  <c r="M30"/>
  <c r="L30"/>
  <c r="K30"/>
  <c r="J30"/>
  <c r="I30"/>
  <c r="H30"/>
  <c r="G30"/>
  <c r="F30"/>
  <c r="E30"/>
  <c r="D30"/>
  <c r="C30"/>
  <c r="P12"/>
  <c r="P56" s="1"/>
  <c r="P57" s="1"/>
  <c r="P69" s="1"/>
  <c r="O12"/>
  <c r="O56" s="1"/>
  <c r="O57" s="1"/>
  <c r="O69" s="1"/>
  <c r="N12"/>
  <c r="N56" s="1"/>
  <c r="N57" s="1"/>
  <c r="N69" s="1"/>
  <c r="M12"/>
  <c r="M56" s="1"/>
  <c r="M57" s="1"/>
  <c r="M69" s="1"/>
  <c r="L12"/>
  <c r="L56" s="1"/>
  <c r="L57" s="1"/>
  <c r="L69" s="1"/>
  <c r="K12"/>
  <c r="K56" s="1"/>
  <c r="K57" s="1"/>
  <c r="K69" s="1"/>
  <c r="J12"/>
  <c r="J56" s="1"/>
  <c r="J57" s="1"/>
  <c r="J69" s="1"/>
  <c r="I12"/>
  <c r="I56" s="1"/>
  <c r="I57" s="1"/>
  <c r="I69" s="1"/>
  <c r="H12"/>
  <c r="H56" s="1"/>
  <c r="H57" s="1"/>
  <c r="H69" s="1"/>
  <c r="G12"/>
  <c r="G56" s="1"/>
  <c r="G57" s="1"/>
  <c r="G69" s="1"/>
  <c r="F12"/>
  <c r="F56" s="1"/>
  <c r="F57" s="1"/>
  <c r="F69" s="1"/>
  <c r="E12"/>
  <c r="E56" s="1"/>
  <c r="E57" s="1"/>
  <c r="E69" s="1"/>
  <c r="D12"/>
  <c r="D56" s="1"/>
  <c r="D57" s="1"/>
  <c r="D69" s="1"/>
  <c r="C12"/>
  <c r="C56" s="1"/>
  <c r="C57" s="1"/>
  <c r="C69" s="1"/>
  <c r="V68" i="3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V12"/>
  <c r="V56" s="1"/>
  <c r="U12"/>
  <c r="U56" s="1"/>
  <c r="T12"/>
  <c r="T56" s="1"/>
  <c r="S12"/>
  <c r="S56" s="1"/>
  <c r="R12"/>
  <c r="R56" s="1"/>
  <c r="Q12"/>
  <c r="Q56" s="1"/>
  <c r="P12"/>
  <c r="P56" s="1"/>
  <c r="O12"/>
  <c r="O56" s="1"/>
  <c r="N12"/>
  <c r="N56" s="1"/>
  <c r="M12"/>
  <c r="M56" s="1"/>
  <c r="L12"/>
  <c r="L56" s="1"/>
  <c r="K12"/>
  <c r="K56" s="1"/>
  <c r="J12"/>
  <c r="J56" s="1"/>
  <c r="I12"/>
  <c r="I56" s="1"/>
  <c r="H12"/>
  <c r="H56" s="1"/>
  <c r="G12"/>
  <c r="G56" s="1"/>
  <c r="F12"/>
  <c r="F56" s="1"/>
  <c r="E12"/>
  <c r="E56" s="1"/>
  <c r="D12"/>
  <c r="D56" s="1"/>
  <c r="C12"/>
  <c r="C56" s="1"/>
  <c r="F57" l="1"/>
  <c r="F69" s="1"/>
  <c r="J57"/>
  <c r="J69" s="1"/>
  <c r="N57"/>
  <c r="N69" s="1"/>
  <c r="R57"/>
  <c r="R69" s="1"/>
  <c r="V57"/>
  <c r="V69" s="1"/>
  <c r="E57"/>
  <c r="E69" s="1"/>
  <c r="I57"/>
  <c r="I69" s="1"/>
  <c r="M57"/>
  <c r="M69" s="1"/>
  <c r="Q57"/>
  <c r="Q69" s="1"/>
  <c r="U57"/>
  <c r="U69" s="1"/>
  <c r="D57"/>
  <c r="D69" s="1"/>
  <c r="H57"/>
  <c r="H69" s="1"/>
  <c r="L57"/>
  <c r="L69" s="1"/>
  <c r="P57"/>
  <c r="P69" s="1"/>
  <c r="T57"/>
  <c r="T69" s="1"/>
  <c r="C57"/>
  <c r="C69" s="1"/>
  <c r="G57"/>
  <c r="G69" s="1"/>
  <c r="K57"/>
  <c r="K69" s="1"/>
  <c r="O57"/>
  <c r="O69" s="1"/>
  <c r="S57"/>
  <c r="S69" s="1"/>
  <c r="K70" i="2" l="1"/>
  <c r="J70"/>
  <c r="I70"/>
  <c r="H70"/>
  <c r="F70"/>
  <c r="E70"/>
  <c r="D70"/>
  <c r="C70"/>
  <c r="L69"/>
  <c r="M69" s="1"/>
  <c r="G69"/>
  <c r="L68"/>
  <c r="L70" s="1"/>
  <c r="G68"/>
  <c r="G70" s="1"/>
  <c r="K66"/>
  <c r="J66"/>
  <c r="I66"/>
  <c r="H66"/>
  <c r="F66"/>
  <c r="E66"/>
  <c r="D66"/>
  <c r="C66"/>
  <c r="L65"/>
  <c r="M65" s="1"/>
  <c r="G65"/>
  <c r="G66" s="1"/>
  <c r="K64"/>
  <c r="J64"/>
  <c r="I64"/>
  <c r="H64"/>
  <c r="F64"/>
  <c r="E64"/>
  <c r="D64"/>
  <c r="C64"/>
  <c r="L63"/>
  <c r="G63"/>
  <c r="M63" s="1"/>
  <c r="L62"/>
  <c r="G62"/>
  <c r="L61"/>
  <c r="M61" s="1"/>
  <c r="G61"/>
  <c r="K57"/>
  <c r="J57"/>
  <c r="I57"/>
  <c r="H57"/>
  <c r="F57"/>
  <c r="E57"/>
  <c r="D57"/>
  <c r="C57"/>
  <c r="L56"/>
  <c r="G56"/>
  <c r="M56" s="1"/>
  <c r="L55"/>
  <c r="G55"/>
  <c r="L54"/>
  <c r="G54"/>
  <c r="G57" s="1"/>
  <c r="K52"/>
  <c r="J52"/>
  <c r="I52"/>
  <c r="H52"/>
  <c r="F52"/>
  <c r="E52"/>
  <c r="D52"/>
  <c r="C52"/>
  <c r="L51"/>
  <c r="M51" s="1"/>
  <c r="G51"/>
  <c r="L50"/>
  <c r="M50" s="1"/>
  <c r="G50"/>
  <c r="L49"/>
  <c r="G49"/>
  <c r="L48"/>
  <c r="M48" s="1"/>
  <c r="G48"/>
  <c r="L47"/>
  <c r="G47"/>
  <c r="M47" s="1"/>
  <c r="L46"/>
  <c r="G46"/>
  <c r="L45"/>
  <c r="G45"/>
  <c r="M45" s="1"/>
  <c r="L44"/>
  <c r="G44"/>
  <c r="L43"/>
  <c r="M43" s="1"/>
  <c r="G43"/>
  <c r="L42"/>
  <c r="M42" s="1"/>
  <c r="G42"/>
  <c r="L41"/>
  <c r="G41"/>
  <c r="L40"/>
  <c r="M40" s="1"/>
  <c r="G40"/>
  <c r="M39"/>
  <c r="L39"/>
  <c r="G39"/>
  <c r="L38"/>
  <c r="G38"/>
  <c r="L37"/>
  <c r="G37"/>
  <c r="M37" s="1"/>
  <c r="L36"/>
  <c r="G36"/>
  <c r="L35"/>
  <c r="M35" s="1"/>
  <c r="G35"/>
  <c r="L34"/>
  <c r="M34" s="1"/>
  <c r="G34"/>
  <c r="K32"/>
  <c r="J32"/>
  <c r="I32"/>
  <c r="H32"/>
  <c r="F32"/>
  <c r="E32"/>
  <c r="D32"/>
  <c r="C32"/>
  <c r="L31"/>
  <c r="M31" s="1"/>
  <c r="G31"/>
  <c r="M30"/>
  <c r="L30"/>
  <c r="G30"/>
  <c r="L29"/>
  <c r="G29"/>
  <c r="L28"/>
  <c r="G28"/>
  <c r="M28" s="1"/>
  <c r="L27"/>
  <c r="G27"/>
  <c r="L26"/>
  <c r="M26" s="1"/>
  <c r="G26"/>
  <c r="L25"/>
  <c r="M25" s="1"/>
  <c r="G25"/>
  <c r="L24"/>
  <c r="G24"/>
  <c r="L23"/>
  <c r="M23" s="1"/>
  <c r="G23"/>
  <c r="L22"/>
  <c r="G22"/>
  <c r="M22" s="1"/>
  <c r="L21"/>
  <c r="G21"/>
  <c r="L20"/>
  <c r="G20"/>
  <c r="M20" s="1"/>
  <c r="L19"/>
  <c r="G19"/>
  <c r="L18"/>
  <c r="M18" s="1"/>
  <c r="G18"/>
  <c r="L17"/>
  <c r="M17" s="1"/>
  <c r="G17"/>
  <c r="L16"/>
  <c r="L32" s="1"/>
  <c r="G16"/>
  <c r="K14"/>
  <c r="J14"/>
  <c r="I14"/>
  <c r="H14"/>
  <c r="F14"/>
  <c r="F58" s="1"/>
  <c r="E14"/>
  <c r="D14"/>
  <c r="D58" s="1"/>
  <c r="C14"/>
  <c r="L13"/>
  <c r="G13"/>
  <c r="M13" s="1"/>
  <c r="L12"/>
  <c r="G12"/>
  <c r="L11"/>
  <c r="G11"/>
  <c r="M11" s="1"/>
  <c r="L10"/>
  <c r="G10"/>
  <c r="L9"/>
  <c r="M9" s="1"/>
  <c r="G9"/>
  <c r="M6"/>
  <c r="H6"/>
  <c r="C6"/>
  <c r="L70" i="1"/>
  <c r="K70"/>
  <c r="J70"/>
  <c r="I70"/>
  <c r="H70"/>
  <c r="F70"/>
  <c r="E70"/>
  <c r="D70"/>
  <c r="C70"/>
  <c r="L69"/>
  <c r="G69"/>
  <c r="L68"/>
  <c r="G68"/>
  <c r="G70" s="1"/>
  <c r="K66"/>
  <c r="J66"/>
  <c r="I66"/>
  <c r="H66"/>
  <c r="G66"/>
  <c r="F66"/>
  <c r="E66"/>
  <c r="D66"/>
  <c r="C66"/>
  <c r="L65"/>
  <c r="G65"/>
  <c r="K64"/>
  <c r="J64"/>
  <c r="I64"/>
  <c r="H64"/>
  <c r="G64"/>
  <c r="F64"/>
  <c r="E64"/>
  <c r="D64"/>
  <c r="C64"/>
  <c r="L63"/>
  <c r="M63" s="1"/>
  <c r="G63"/>
  <c r="L62"/>
  <c r="M62" s="1"/>
  <c r="G62"/>
  <c r="L61"/>
  <c r="G61"/>
  <c r="K57"/>
  <c r="J57"/>
  <c r="I57"/>
  <c r="H57"/>
  <c r="F57"/>
  <c r="E57"/>
  <c r="D57"/>
  <c r="C57"/>
  <c r="L56"/>
  <c r="M56" s="1"/>
  <c r="G56"/>
  <c r="L55"/>
  <c r="G55"/>
  <c r="L54"/>
  <c r="L57" s="1"/>
  <c r="G54"/>
  <c r="K52"/>
  <c r="J52"/>
  <c r="I52"/>
  <c r="H52"/>
  <c r="F52"/>
  <c r="E52"/>
  <c r="D52"/>
  <c r="C52"/>
  <c r="L51"/>
  <c r="G51"/>
  <c r="L50"/>
  <c r="G50"/>
  <c r="L49"/>
  <c r="G49"/>
  <c r="M48"/>
  <c r="L48"/>
  <c r="G48"/>
  <c r="L47"/>
  <c r="G47"/>
  <c r="L46"/>
  <c r="G46"/>
  <c r="L45"/>
  <c r="G45"/>
  <c r="M44"/>
  <c r="L44"/>
  <c r="G44"/>
  <c r="L43"/>
  <c r="M43" s="1"/>
  <c r="G43"/>
  <c r="L42"/>
  <c r="G42"/>
  <c r="M42" s="1"/>
  <c r="L41"/>
  <c r="M41" s="1"/>
  <c r="G41"/>
  <c r="L40"/>
  <c r="M40" s="1"/>
  <c r="G40"/>
  <c r="L39"/>
  <c r="M39" s="1"/>
  <c r="G39"/>
  <c r="L38"/>
  <c r="G38"/>
  <c r="M38" s="1"/>
  <c r="L37"/>
  <c r="M37" s="1"/>
  <c r="G37"/>
  <c r="L36"/>
  <c r="M36" s="1"/>
  <c r="G36"/>
  <c r="L35"/>
  <c r="G35"/>
  <c r="L34"/>
  <c r="L52" s="1"/>
  <c r="G34"/>
  <c r="K32"/>
  <c r="J32"/>
  <c r="I32"/>
  <c r="H32"/>
  <c r="F32"/>
  <c r="E32"/>
  <c r="D32"/>
  <c r="C32"/>
  <c r="L31"/>
  <c r="M31" s="1"/>
  <c r="G31"/>
  <c r="L30"/>
  <c r="M30" s="1"/>
  <c r="G30"/>
  <c r="L29"/>
  <c r="G29"/>
  <c r="M29" s="1"/>
  <c r="L28"/>
  <c r="M28" s="1"/>
  <c r="G28"/>
  <c r="L27"/>
  <c r="M27" s="1"/>
  <c r="G27"/>
  <c r="L26"/>
  <c r="G26"/>
  <c r="L25"/>
  <c r="G25"/>
  <c r="L24"/>
  <c r="G24"/>
  <c r="M23"/>
  <c r="L23"/>
  <c r="G23"/>
  <c r="L22"/>
  <c r="G22"/>
  <c r="L21"/>
  <c r="G21"/>
  <c r="L20"/>
  <c r="G20"/>
  <c r="M19"/>
  <c r="L19"/>
  <c r="G19"/>
  <c r="L18"/>
  <c r="M18" s="1"/>
  <c r="G18"/>
  <c r="L17"/>
  <c r="G17"/>
  <c r="M17" s="1"/>
  <c r="L16"/>
  <c r="L32" s="1"/>
  <c r="G16"/>
  <c r="K14"/>
  <c r="K58" s="1"/>
  <c r="J14"/>
  <c r="I14"/>
  <c r="I58" s="1"/>
  <c r="H14"/>
  <c r="F14"/>
  <c r="E14"/>
  <c r="E58" s="1"/>
  <c r="D14"/>
  <c r="C14"/>
  <c r="L13"/>
  <c r="G13"/>
  <c r="L12"/>
  <c r="G12"/>
  <c r="L11"/>
  <c r="G11"/>
  <c r="M10"/>
  <c r="L10"/>
  <c r="G10"/>
  <c r="L9"/>
  <c r="G9"/>
  <c r="K58" i="2" l="1"/>
  <c r="L64"/>
  <c r="L66"/>
  <c r="J58"/>
  <c r="M24"/>
  <c r="M27"/>
  <c r="M29"/>
  <c r="E58"/>
  <c r="M36"/>
  <c r="M38"/>
  <c r="M49"/>
  <c r="I58"/>
  <c r="G14"/>
  <c r="L14"/>
  <c r="M12"/>
  <c r="H58"/>
  <c r="M16"/>
  <c r="M19"/>
  <c r="M21"/>
  <c r="C58"/>
  <c r="C59" s="1"/>
  <c r="C71" s="1"/>
  <c r="G71" s="1"/>
  <c r="G52"/>
  <c r="M41"/>
  <c r="M44"/>
  <c r="M46"/>
  <c r="M55"/>
  <c r="G64"/>
  <c r="M62"/>
  <c r="M14"/>
  <c r="H59"/>
  <c r="H71" s="1"/>
  <c r="F59"/>
  <c r="F71" s="1"/>
  <c r="K59"/>
  <c r="K71" s="1"/>
  <c r="M64"/>
  <c r="M66"/>
  <c r="E59"/>
  <c r="E71" s="1"/>
  <c r="J59"/>
  <c r="J71" s="1"/>
  <c r="D59"/>
  <c r="D71" s="1"/>
  <c r="I59"/>
  <c r="I71" s="1"/>
  <c r="M70"/>
  <c r="G32"/>
  <c r="M32" s="1"/>
  <c r="M10"/>
  <c r="L52"/>
  <c r="M52" s="1"/>
  <c r="M54"/>
  <c r="L57"/>
  <c r="M68"/>
  <c r="M12" i="1"/>
  <c r="C58"/>
  <c r="C59" s="1"/>
  <c r="C71" s="1"/>
  <c r="G32"/>
  <c r="M25"/>
  <c r="H58"/>
  <c r="H59" s="1"/>
  <c r="H71" s="1"/>
  <c r="G52"/>
  <c r="M50"/>
  <c r="G14"/>
  <c r="M11"/>
  <c r="M13"/>
  <c r="K59"/>
  <c r="K71" s="1"/>
  <c r="M21"/>
  <c r="M24"/>
  <c r="M26"/>
  <c r="F58"/>
  <c r="M35"/>
  <c r="M46"/>
  <c r="M49"/>
  <c r="M51"/>
  <c r="I59"/>
  <c r="I71" s="1"/>
  <c r="L64"/>
  <c r="M65"/>
  <c r="M66" s="1"/>
  <c r="M69"/>
  <c r="D58"/>
  <c r="D59" s="1"/>
  <c r="D71" s="1"/>
  <c r="M9"/>
  <c r="M20"/>
  <c r="M22"/>
  <c r="J58"/>
  <c r="M45"/>
  <c r="M47"/>
  <c r="G57"/>
  <c r="M68"/>
  <c r="M70" s="1"/>
  <c r="L59"/>
  <c r="F59"/>
  <c r="F71" s="1"/>
  <c r="E59"/>
  <c r="E71" s="1"/>
  <c r="J59"/>
  <c r="J71" s="1"/>
  <c r="M14"/>
  <c r="L14"/>
  <c r="L58" s="1"/>
  <c r="M16"/>
  <c r="M32" s="1"/>
  <c r="M54"/>
  <c r="L66"/>
  <c r="M34"/>
  <c r="M55"/>
  <c r="M61"/>
  <c r="M64" s="1"/>
  <c r="L58" i="2" l="1"/>
  <c r="M57"/>
  <c r="L59"/>
  <c r="G58"/>
  <c r="G59" s="1"/>
  <c r="M52" i="1"/>
  <c r="M58" s="1"/>
  <c r="G58"/>
  <c r="G59" s="1"/>
  <c r="G71" s="1"/>
  <c r="L71"/>
  <c r="M57"/>
  <c r="M59" i="2" l="1"/>
  <c r="L71"/>
  <c r="M71" s="1"/>
  <c r="M58"/>
  <c r="M59" i="1"/>
  <c r="M71" s="1"/>
</calcChain>
</file>

<file path=xl/comments1.xml><?xml version="1.0" encoding="utf-8"?>
<comments xmlns="http://schemas.openxmlformats.org/spreadsheetml/2006/main">
  <authors>
    <author>Author</author>
  </authors>
  <commentList>
    <comment ref="B6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6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6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apexbank metro figures  ,,in the same feed back mentioned by the apexbank.Remaining figures taken under DCCBs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J3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C20" authorId="0">
      <text>
        <r>
          <rPr>
            <b/>
            <sz val="10"/>
            <color indexed="81"/>
            <rFont val="Tahoma"/>
            <family val="2"/>
          </rPr>
          <t>Author:</t>
        </r>
        <r>
          <rPr>
            <sz val="10"/>
            <color indexed="81"/>
            <rFont val="Tahoma"/>
            <family val="2"/>
          </rPr>
          <t xml:space="preserve">
including 1 sattelite branch kugur</t>
        </r>
      </text>
    </comment>
    <comment ref="H20" authorId="0">
      <text>
        <r>
          <rPr>
            <b/>
            <sz val="10"/>
            <color indexed="81"/>
            <rFont val="Tahoma"/>
            <family val="2"/>
          </rPr>
          <t>Author:</t>
        </r>
        <r>
          <rPr>
            <sz val="10"/>
            <color indexed="81"/>
            <rFont val="Tahoma"/>
            <family val="2"/>
          </rPr>
          <t xml:space="preserve">
including 1 sattelite branch kugur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W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REDUCED 4890 FOR OCT</t>
        </r>
      </text>
    </comment>
    <comment ref="I3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REDUCED 4381 FOR OCT 16</t>
        </r>
      </text>
    </comment>
    <comment ref="P3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OCT 16 REDUCED 
6202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B6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6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apexbank metro figures  ,,in the same feed back mentioned by the apexbank.Remaining figures taken under DCCBs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B5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apexbank metro figures  ,,in the same feed back mentioned by the apexbank.Remaining figures taken under DCCBs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C11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D11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C29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D29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C49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D49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C54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D54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C55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D55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C61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D61" authorId="0">
      <text>
        <r>
          <rPr>
            <sz val="8"/>
            <color indexed="81"/>
            <rFont val="Tahoma"/>
            <family val="2"/>
          </rPr>
          <t>NO DATA ENTRY</t>
        </r>
      </text>
    </comment>
    <comment ref="D68" authorId="0">
      <text>
        <r>
          <rPr>
            <sz val="8"/>
            <color indexed="81"/>
            <rFont val="Tahoma"/>
            <family val="2"/>
          </rPr>
          <t>NO DATA ENTRY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B6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karnataka state co-op agriculture rural devbank ltd</t>
        </r>
      </text>
    </comment>
    <comment ref="B61" authorId="0">
      <text>
        <r>
          <rPr>
            <b/>
            <sz val="10"/>
            <color indexed="81"/>
            <rFont val="Tahoma"/>
            <family val="2"/>
          </rPr>
          <t>Author:</t>
        </r>
        <r>
          <rPr>
            <sz val="10"/>
            <color indexed="81"/>
            <rFont val="Tahoma"/>
            <family val="2"/>
          </rPr>
          <t xml:space="preserve">
APEX AND DCC PUT UNDER ONE PLACE</t>
        </r>
      </text>
    </comment>
  </commentList>
</comments>
</file>

<file path=xl/sharedStrings.xml><?xml version="1.0" encoding="utf-8"?>
<sst xmlns="http://schemas.openxmlformats.org/spreadsheetml/2006/main" count="3006" uniqueCount="787">
  <si>
    <t>ANNEXURE - 2</t>
  </si>
  <si>
    <t xml:space="preserve">    BANKING DATA - DEPOSITS</t>
  </si>
  <si>
    <t>(Amount Rs. In Crore):</t>
  </si>
  <si>
    <t>Sl.</t>
  </si>
  <si>
    <t>Name of the Bank</t>
  </si>
  <si>
    <t xml:space="preserve">    BANKING DATA -DEPOSITS  </t>
  </si>
  <si>
    <t xml:space="preserve">    BANKING DATA - DEPOSITS  </t>
  </si>
  <si>
    <t>Variation                                               ( SEPT 2018 over  MARCH 2018)</t>
  </si>
  <si>
    <t xml:space="preserve"> AS AT  MARCH 2018</t>
  </si>
  <si>
    <t xml:space="preserve"> AS AT  SEPT 2018</t>
  </si>
  <si>
    <t>Rural</t>
  </si>
  <si>
    <t>S.Urban</t>
  </si>
  <si>
    <t>Urban</t>
  </si>
  <si>
    <t>M/PT</t>
  </si>
  <si>
    <t xml:space="preserve"> Total</t>
  </si>
  <si>
    <t>(A)</t>
  </si>
  <si>
    <t>Major Banks</t>
  </si>
  <si>
    <t>Canara Bank</t>
  </si>
  <si>
    <t>Corporation Bank</t>
  </si>
  <si>
    <t>Syndicate Bank</t>
  </si>
  <si>
    <t>State Bank of India</t>
  </si>
  <si>
    <t>Vijaya Bank</t>
  </si>
  <si>
    <t xml:space="preserve">  Total (A)</t>
  </si>
  <si>
    <t>(B)Other.Nationalised Banks</t>
  </si>
  <si>
    <t>Allahabad Bank</t>
  </si>
  <si>
    <t>Andhrabank</t>
  </si>
  <si>
    <t>Bank of Baroda</t>
  </si>
  <si>
    <t>Bank of India</t>
  </si>
  <si>
    <t>Bank of Maharastra</t>
  </si>
  <si>
    <t>Central Bank of India</t>
  </si>
  <si>
    <t>Dena Bank</t>
  </si>
  <si>
    <t xml:space="preserve">Indian Bank </t>
  </si>
  <si>
    <t>Indian Overseas Bank</t>
  </si>
  <si>
    <t>Oriental Bank of Commerce</t>
  </si>
  <si>
    <t>Punjab National Bank</t>
  </si>
  <si>
    <t>Punjab and Synd Bank</t>
  </si>
  <si>
    <t>UCO Bank</t>
  </si>
  <si>
    <t>Union Bank Of India</t>
  </si>
  <si>
    <t>United Bank of India</t>
  </si>
  <si>
    <t>IDBI Bank</t>
  </si>
  <si>
    <t>Total (B)</t>
  </si>
  <si>
    <t>(C)</t>
  </si>
  <si>
    <t>Other Comm.Banks</t>
  </si>
  <si>
    <t>Karnataka Bank Ltd</t>
  </si>
  <si>
    <t>Kotak Mahendra Bank</t>
  </si>
  <si>
    <t>Cathelic Syrian Bank Ltd.</t>
  </si>
  <si>
    <t>City Union Bank Ltd</t>
  </si>
  <si>
    <t>Dhanalaxmi Bank Ltd.</t>
  </si>
  <si>
    <t>Federal Bank Ltd.</t>
  </si>
  <si>
    <t>J and K Bank Ltd</t>
  </si>
  <si>
    <t>Karur Vysya Bank Ltd.</t>
  </si>
  <si>
    <t>Lakshmi Vilas Bank Ltd</t>
  </si>
  <si>
    <t xml:space="preserve">Ratnakar Bank Ltd </t>
  </si>
  <si>
    <t>South Indian Bank Ltd</t>
  </si>
  <si>
    <t>Tamil Nadu Merchantile Bank Ltd.</t>
  </si>
  <si>
    <t>IndusInd Bank</t>
  </si>
  <si>
    <t>HDFC Bank Ltd</t>
  </si>
  <si>
    <t xml:space="preserve">Axis Bank Ltd </t>
  </si>
  <si>
    <t>ICICI Bank Ltd</t>
  </si>
  <si>
    <t>YES BANK Ltd.</t>
  </si>
  <si>
    <t>Bandhan Bank</t>
  </si>
  <si>
    <t>Total(C)</t>
  </si>
  <si>
    <t>(D)</t>
  </si>
  <si>
    <t xml:space="preserve">  R R B 's</t>
  </si>
  <si>
    <t xml:space="preserve">Kavery Grameena Bank </t>
  </si>
  <si>
    <t>Pragathi Krishna  Grameena Bank</t>
  </si>
  <si>
    <t>Karnataka Vikas Grameena Bank</t>
  </si>
  <si>
    <t xml:space="preserve">  Total (D)</t>
  </si>
  <si>
    <t>Total (Comm.Banks) A+B+C</t>
  </si>
  <si>
    <t>Total of Comm Banks and RRBs</t>
  </si>
  <si>
    <t>(E)</t>
  </si>
  <si>
    <t>Co-Op Sector</t>
  </si>
  <si>
    <t>KSCARD Bk.Ltd</t>
  </si>
  <si>
    <t xml:space="preserve">K.S.Coop Apex Bank ltd </t>
  </si>
  <si>
    <t>Indl.Co.Op.Bank ltd.</t>
  </si>
  <si>
    <t>Total (E)</t>
  </si>
  <si>
    <t>(F)</t>
  </si>
  <si>
    <t>KSFC</t>
  </si>
  <si>
    <t>TOTAL (F)</t>
  </si>
  <si>
    <t>(G)</t>
  </si>
  <si>
    <t>Small Finance Bank</t>
  </si>
  <si>
    <t>Equitas Small Finance Bank</t>
  </si>
  <si>
    <t>Ujjivan Small Finnance</t>
  </si>
  <si>
    <t>TOTAL (G)</t>
  </si>
  <si>
    <t>Grand Total</t>
  </si>
  <si>
    <t>ANNEXURE -3</t>
  </si>
  <si>
    <t xml:space="preserve">    BANKING DATA - ADVANCES</t>
  </si>
  <si>
    <t>Amount Rs. In Crore</t>
  </si>
  <si>
    <t>Sl</t>
  </si>
  <si>
    <t>M/P.T</t>
  </si>
  <si>
    <t>(B)Oth.Nationalised Banks</t>
  </si>
  <si>
    <t>AGENDA</t>
  </si>
  <si>
    <t>ANNEXURE - 4</t>
  </si>
  <si>
    <t>BANKING DATA - LEVEL OF PRIORITY SECTOR ADVANCES AS AT  30.9.2018                                                                                            (Amount in Crore )</t>
  </si>
  <si>
    <t>Name of Bank</t>
  </si>
  <si>
    <t>AGRICULTURE</t>
  </si>
  <si>
    <t>Micro, Small and 
Medium Enterprises</t>
  </si>
  <si>
    <t>Export Credit</t>
  </si>
  <si>
    <t>EDUCATION</t>
  </si>
  <si>
    <t>HOUSING</t>
  </si>
  <si>
    <t>Social Infrastructure</t>
  </si>
  <si>
    <t>Renewable Energy</t>
  </si>
  <si>
    <t>OTHERS</t>
  </si>
  <si>
    <t>TOTAL</t>
  </si>
  <si>
    <t>Loans to Weaker Sections
 under Priority Sector</t>
  </si>
  <si>
    <t>No.</t>
  </si>
  <si>
    <t>No.A/cs</t>
  </si>
  <si>
    <t>Amt.O/s</t>
  </si>
  <si>
    <t>(B)Oth.Nationalised Bks</t>
  </si>
  <si>
    <t>( C )</t>
  </si>
  <si>
    <t xml:space="preserve"> Total  of  Comm Bks+RRBs</t>
  </si>
  <si>
    <t>ANNEXURE - 5</t>
  </si>
  <si>
    <t>BANKING DATA - LEVEL OF NON  PRIORITY SECTOR ADVANCES AS AT  30.9.2018                                                                  (Amount in Crore )</t>
  </si>
  <si>
    <t>Agriculture</t>
  </si>
  <si>
    <t>Micro, Small and Medium Enterprises</t>
  </si>
  <si>
    <t>Education</t>
  </si>
  <si>
    <t>Housing</t>
  </si>
  <si>
    <t>Personal Loans under Non-prioritySector</t>
  </si>
  <si>
    <t>Others</t>
  </si>
  <si>
    <t>Total (G)</t>
  </si>
  <si>
    <t>ANNEXURE- 6</t>
  </si>
  <si>
    <t>BANK WISE SF/MF, SC/ST and DRI ADVANCES WITHIN PSA AS ON  SEPT 2018 VIS-À-VIS  MARCH 2018</t>
  </si>
  <si>
    <t>Amount Rs. In Crore:</t>
  </si>
  <si>
    <t xml:space="preserve"> BANKWISE O/s UNDER PSA AS AT  MARCH 2018</t>
  </si>
  <si>
    <t xml:space="preserve"> BANKWISE O/s UNDER PSA AS AT  SEPT 2018</t>
  </si>
  <si>
    <t>Variation  ( SEPT 2018 over  MARCH 2018)</t>
  </si>
  <si>
    <t>SF/MF</t>
  </si>
  <si>
    <t>SC/ST</t>
  </si>
  <si>
    <t>D R I</t>
  </si>
  <si>
    <t xml:space="preserve"> Total  COMM BKS+RRBs(A+B+C+D)</t>
  </si>
  <si>
    <t>GRAND TOTAL</t>
  </si>
  <si>
    <t>ANNEXURE - 7</t>
  </si>
  <si>
    <t>WEAKER SECTION ADVANCES IN THE STATE OF KARNATAKA AS ON 30.9.2018 VIS-À-VIS 31.3.2018</t>
  </si>
  <si>
    <t xml:space="preserve">   Weaker Sec.Adv as on 30.9.2018</t>
  </si>
  <si>
    <t xml:space="preserve">   Weaker Sec.Adv as on 31.3.2018</t>
  </si>
  <si>
    <t>Variation in Bal O/s</t>
  </si>
  <si>
    <t xml:space="preserve">   Disb 01.04.2018 to  30.9.2018</t>
  </si>
  <si>
    <t xml:space="preserve">  Outstanding as on   30.9.2018</t>
  </si>
  <si>
    <t xml:space="preserve">   Disb 01.04.2017 to  31.3.2018</t>
  </si>
  <si>
    <t xml:space="preserve">  Outstanding as on   31.3.2018</t>
  </si>
  <si>
    <t>As on  ( SEPT 2018 over  MARCH 2018)</t>
  </si>
  <si>
    <t>A</t>
  </si>
  <si>
    <t>Amount</t>
  </si>
  <si>
    <t xml:space="preserve"> (B)</t>
  </si>
  <si>
    <t>Other Nationalised Banks</t>
  </si>
  <si>
    <t>Grand Total (A+B+C+D)</t>
  </si>
  <si>
    <t>Total (Comm.Banks) a+b+c</t>
  </si>
  <si>
    <t>G</t>
  </si>
  <si>
    <t>TOTAL (A+B+C+D+E+F+G)</t>
  </si>
  <si>
    <t>ANNEXURE - 8</t>
  </si>
  <si>
    <t xml:space="preserve"> BANKWISE DISBURSEMENTS AND  O/S ADVANCES TO WOMEN, EX-SERVICEMEN &amp; EXPORT AS AT  SEPT 2018</t>
  </si>
  <si>
    <t xml:space="preserve">     W O M E N</t>
  </si>
  <si>
    <t>EX-SERVICEMEN</t>
  </si>
  <si>
    <t>EXPORT</t>
  </si>
  <si>
    <t xml:space="preserve"> Disbursements from 01.04.2018 to 30.9.2018</t>
  </si>
  <si>
    <t xml:space="preserve"> Outstanding as at the end of 30.9.2018</t>
  </si>
  <si>
    <t>ANNEXURE:9</t>
  </si>
  <si>
    <t>Bank wise Crop loans and Agri term loans disbursed during Second quarter ending  SEPT 2018 of FY 2018-19 balance O/s as at 30.9.2018</t>
  </si>
  <si>
    <t>SL</t>
  </si>
  <si>
    <t>Disbursement in Agriculture from 01.4.2018 to 30.9.2018</t>
  </si>
  <si>
    <t>Balance O/s under Agriculture as on  30.9.2018</t>
  </si>
  <si>
    <t>Short Term loans</t>
  </si>
  <si>
    <t>Term loans</t>
  </si>
  <si>
    <t xml:space="preserve"> Total Agriculture</t>
  </si>
  <si>
    <t>Short Term Loans</t>
  </si>
  <si>
    <t>Term Loans</t>
  </si>
  <si>
    <t>Total Agriculture</t>
  </si>
  <si>
    <t>No.of Acs</t>
  </si>
  <si>
    <t>Amt.</t>
  </si>
  <si>
    <t>Total</t>
  </si>
  <si>
    <t>ANNERXURE-10</t>
  </si>
  <si>
    <t>District wise Crop loans and Agri term loans disbursed during Second quarter ending  SEPT 2018 of FY 2018-19 balance O/s as at 30.9.2018</t>
  </si>
  <si>
    <t>Amount Rs.in Crore</t>
  </si>
  <si>
    <t>Name of the District</t>
  </si>
  <si>
    <t>Total Agri</t>
  </si>
  <si>
    <t>Short term</t>
  </si>
  <si>
    <t xml:space="preserve">BAGALKOTE </t>
  </si>
  <si>
    <t>BALLARI</t>
  </si>
  <si>
    <t>BELAGAVI</t>
  </si>
  <si>
    <t>BENGALURU  (Urban + Metro)</t>
  </si>
  <si>
    <t>BENGALURU (Rural)</t>
  </si>
  <si>
    <t xml:space="preserve">BIDAR </t>
  </si>
  <si>
    <t>Chamarajnagar</t>
  </si>
  <si>
    <t>CHICKBALLAPUR</t>
  </si>
  <si>
    <t xml:space="preserve">CHICKKMAGALURU </t>
  </si>
  <si>
    <t xml:space="preserve">CHITRADURGA </t>
  </si>
  <si>
    <t>DAKSHINA KANNADA</t>
  </si>
  <si>
    <t xml:space="preserve">DAVANAGERE </t>
  </si>
  <si>
    <t>DHARWAD</t>
  </si>
  <si>
    <t xml:space="preserve">GADAG </t>
  </si>
  <si>
    <t xml:space="preserve">HASSAN </t>
  </si>
  <si>
    <t xml:space="preserve">HAVERI </t>
  </si>
  <si>
    <t>KALBURGI</t>
  </si>
  <si>
    <t>KODAGU</t>
  </si>
  <si>
    <t xml:space="preserve">KOLAR </t>
  </si>
  <si>
    <t xml:space="preserve">KOPPAL </t>
  </si>
  <si>
    <t xml:space="preserve">MANDYA </t>
  </si>
  <si>
    <t xml:space="preserve">MYSURU </t>
  </si>
  <si>
    <t xml:space="preserve">RAICHUR </t>
  </si>
  <si>
    <t>RAMANAGAR</t>
  </si>
  <si>
    <t xml:space="preserve">SHIVAMOGGA </t>
  </si>
  <si>
    <t xml:space="preserve">TUMAKURU </t>
  </si>
  <si>
    <t xml:space="preserve">UDUPI </t>
  </si>
  <si>
    <t>Uttarakannada</t>
  </si>
  <si>
    <t xml:space="preserve">VIJAYAPURA </t>
  </si>
  <si>
    <t>YADGIR</t>
  </si>
  <si>
    <t>ANNEXURE-11</t>
  </si>
  <si>
    <t>Bank wise variation in Crop loans and Agri term loans as on 30/09/2018 over 31/03/2018</t>
  </si>
  <si>
    <t>Balance Outstanding under Agriculture as on 31.03.2018</t>
  </si>
  <si>
    <t>Variation in Bal O/s as on Sept. 2018 over March 2018</t>
  </si>
  <si>
    <t>ANNEXURE- 12</t>
  </si>
  <si>
    <t>BANK WISE NUMBER OF BANK BRANCHES IN THE STATE AS ON 30.9.2018 VIS-À-VIS 31.3.2018</t>
  </si>
  <si>
    <t xml:space="preserve"> AS ON 30.9.2018</t>
  </si>
  <si>
    <t xml:space="preserve"> AS ON 31.3.2018</t>
  </si>
  <si>
    <t>Variation                                            ( SEPT 2018 over  MARCH 2018)</t>
  </si>
  <si>
    <t>No. of branches</t>
  </si>
  <si>
    <t>Rur</t>
  </si>
  <si>
    <t>S.Urb</t>
  </si>
  <si>
    <t>Urb</t>
  </si>
  <si>
    <t xml:space="preserve"> </t>
  </si>
  <si>
    <t>ANNEXURE- 13</t>
  </si>
  <si>
    <t>BANK WISE NUMBER OF ATMs IN THE STATE AS ON 30.9.2018 VIS-À-VIS 31.3.2018</t>
  </si>
  <si>
    <t>No. of ATMs</t>
  </si>
  <si>
    <t>OtherNationalised Banks</t>
  </si>
  <si>
    <t>ANNEXURE - 14</t>
  </si>
  <si>
    <t>District Wise Aadhaar Based Payment (ABP) under MGNREGA as on 09-11-2018</t>
  </si>
  <si>
    <t>Sl
 No.</t>
  </si>
  <si>
    <t>District</t>
  </si>
  <si>
    <t>Total Worker</t>
  </si>
  <si>
    <t>Total Number of Workers Converted into Aadhaar Based Payment</t>
  </si>
  <si>
    <t>% of Workers Converted into Aadhaar Based Payment</t>
  </si>
  <si>
    <t>5=4/3</t>
  </si>
  <si>
    <t>BAGALKOTE</t>
  </si>
  <si>
    <t>BENGALURU</t>
  </si>
  <si>
    <t>BENGALURU RURAL</t>
  </si>
  <si>
    <t>BIDAR</t>
  </si>
  <si>
    <t>CHAMARAJA NAGARA</t>
  </si>
  <si>
    <t>CHIKKABALLAPURA</t>
  </si>
  <si>
    <t>CHIKKAMAGALURU</t>
  </si>
  <si>
    <t>CHITRADURGA</t>
  </si>
  <si>
    <t>DAVANAGERE</t>
  </si>
  <si>
    <t>DHARWAR</t>
  </si>
  <si>
    <t>GADAG</t>
  </si>
  <si>
    <t>HASSAN</t>
  </si>
  <si>
    <t>HAVERI</t>
  </si>
  <si>
    <t>KALABURAGI</t>
  </si>
  <si>
    <t>KOLAR</t>
  </si>
  <si>
    <t>KOPPAL</t>
  </si>
  <si>
    <t>MANDYA</t>
  </si>
  <si>
    <t>MYSURU</t>
  </si>
  <si>
    <t>RAICHUR</t>
  </si>
  <si>
    <t>RAMANAGARA</t>
  </si>
  <si>
    <t>SHIVAMOGGA</t>
  </si>
  <si>
    <t>TUMAKURU</t>
  </si>
  <si>
    <t>UDUPI</t>
  </si>
  <si>
    <t>UTTARA KANNADA</t>
  </si>
  <si>
    <t>VIJAYPURA</t>
  </si>
  <si>
    <t>Yadgir</t>
  </si>
  <si>
    <t>ANNEXURE - 15</t>
  </si>
  <si>
    <t>Bankwise Aadhaar Progress of CASA in Karnataka as on 02/11/2018      (figure in lakhs )</t>
  </si>
  <si>
    <t>Bank Name</t>
  </si>
  <si>
    <t>Bank Type</t>
  </si>
  <si>
    <t>Number of operative CASA</t>
  </si>
  <si>
    <t>Number of Aadhaar seeded CASA</t>
  </si>
  <si>
    <t>% of CASA Aadhaar seeding</t>
  </si>
  <si>
    <t>Number of Authenticated CASA</t>
  </si>
  <si>
    <t>% CASA authentication</t>
  </si>
  <si>
    <t>Airtel Payment Bank</t>
  </si>
  <si>
    <t>PVT</t>
  </si>
  <si>
    <t>PSB</t>
  </si>
  <si>
    <t>Andhra Bank</t>
  </si>
  <si>
    <t>Axis Bank Ltd</t>
  </si>
  <si>
    <t>Bank of Maharashtra</t>
  </si>
  <si>
    <t>RRB</t>
  </si>
  <si>
    <t>Catholic Syrian Bank Ltd</t>
  </si>
  <si>
    <t>DCB Bank Limited</t>
  </si>
  <si>
    <t>Dhanalakshmi Bank Ltd</t>
  </si>
  <si>
    <t>Federal Bank Ltd</t>
  </si>
  <si>
    <t>IDBI Bank Ltd.</t>
  </si>
  <si>
    <t>IDFC Bank Ltd.</t>
  </si>
  <si>
    <t>Indian Bank</t>
  </si>
  <si>
    <t>IndusInd Bank Ltd</t>
  </si>
  <si>
    <t>Jammu &amp; Kashmir Bank Ltd</t>
  </si>
  <si>
    <t>Karur Vysya Bank</t>
  </si>
  <si>
    <t>Kotak Mahindra Bank Ltd</t>
  </si>
  <si>
    <t>Punjab &amp; Sind Bank</t>
  </si>
  <si>
    <t>RBL Bank Ltd</t>
  </si>
  <si>
    <t>Tamilnadu Mercantile Bank Ltd</t>
  </si>
  <si>
    <t>Union Bank of India</t>
  </si>
  <si>
    <t>Yes Bank Ltd</t>
  </si>
  <si>
    <t>ANNEXURE - 16</t>
  </si>
  <si>
    <t>Bankwise Mobile Progress of SB A/cs in Karnataka as on 02/11/2018   (figure in lakh)</t>
  </si>
  <si>
    <t>No. of operative savings a/c</t>
  </si>
  <si>
    <t>No. of operative savings a/c seeded with Mobile</t>
  </si>
  <si>
    <t>No. of operative savings a/c not having Mobile</t>
  </si>
  <si>
    <t>% Mobile Seeding</t>
  </si>
  <si>
    <t xml:space="preserve">GRAND TOTAL </t>
  </si>
  <si>
    <t>ANNEXURE - 17</t>
  </si>
  <si>
    <t>BANK WISE CUMULATIVE PROGRESS UNDER SOCIAL SECURITY SCHEMES AS ON 30.09.2018</t>
  </si>
  <si>
    <t>Sl.No.</t>
  </si>
  <si>
    <t>PRADHAN MANTRI JEEVAN JYOTI BIMA YOJANA (PMJJBY)</t>
  </si>
  <si>
    <t>PRADHAN MANTRI SURAKSHA BIMA YOJANA (PMSBY)</t>
  </si>
  <si>
    <t>ATAL PENSION  YOJANA (APY)</t>
  </si>
  <si>
    <t xml:space="preserve">Rural Male </t>
  </si>
  <si>
    <t xml:space="preserve">Rural Female </t>
  </si>
  <si>
    <t>Rural T/Gen</t>
  </si>
  <si>
    <t xml:space="preserve">Urban Male </t>
  </si>
  <si>
    <t xml:space="preserve">Urban Female </t>
  </si>
  <si>
    <t>Urban T/Gen</t>
  </si>
  <si>
    <t>Total for PSBs</t>
  </si>
  <si>
    <t>Kotak Mahindra Bank</t>
  </si>
  <si>
    <t>J &amp; K Bank Ltd</t>
  </si>
  <si>
    <t>YES Bank ltd</t>
  </si>
  <si>
    <t>Total for Private sector Banks</t>
  </si>
  <si>
    <t>Pra.Kri.Gr.Bank</t>
  </si>
  <si>
    <t>Total for RRBs</t>
  </si>
  <si>
    <t>K.S.Coop Apex Bank</t>
  </si>
  <si>
    <t>DCC BANKS</t>
  </si>
  <si>
    <t>Total Co-Op Banks</t>
  </si>
  <si>
    <t>All banks-Total</t>
  </si>
  <si>
    <t>ANNEXURE -18</t>
  </si>
  <si>
    <t>DISTRICT WISE CUMULATIVE PROGRESS UNDER SOCIAL SECURITY SCHEMES AS ON 30.09.2018</t>
  </si>
  <si>
    <t xml:space="preserve">PRADHAN MANTRI JEEVAN JYOTI BIMA YOJANA (PMJJBY) </t>
  </si>
  <si>
    <t xml:space="preserve">PRADHAN MANTRI SURAKSHA BIMA YOJANA (PMSBY) </t>
  </si>
  <si>
    <t>Dist-Name</t>
  </si>
  <si>
    <t xml:space="preserve">Rural 
Male </t>
  </si>
  <si>
    <t xml:space="preserve">Rural
 Female </t>
  </si>
  <si>
    <t>Rural
 T/Gen</t>
  </si>
  <si>
    <t xml:space="preserve">Urban 
Male </t>
  </si>
  <si>
    <t xml:space="preserve">Urban 
Female </t>
  </si>
  <si>
    <t>Urban
 T/Gen</t>
  </si>
  <si>
    <t xml:space="preserve">Bagalkot  </t>
  </si>
  <si>
    <t xml:space="preserve">Bangalore Rural </t>
  </si>
  <si>
    <t xml:space="preserve">Bangalore </t>
  </si>
  <si>
    <t xml:space="preserve">Belgaum </t>
  </si>
  <si>
    <t xml:space="preserve">Bellary </t>
  </si>
  <si>
    <t xml:space="preserve">Bidar </t>
  </si>
  <si>
    <t xml:space="preserve">Bijapur </t>
  </si>
  <si>
    <t xml:space="preserve">Chamarajanagar </t>
  </si>
  <si>
    <t xml:space="preserve">Chikkaballapura </t>
  </si>
  <si>
    <t xml:space="preserve">Chikmagalur </t>
  </si>
  <si>
    <t xml:space="preserve">Chitradurga </t>
  </si>
  <si>
    <t xml:space="preserve">Dakshina Kannada </t>
  </si>
  <si>
    <t xml:space="preserve">Davanagere </t>
  </si>
  <si>
    <t xml:space="preserve">Dharwad </t>
  </si>
  <si>
    <t xml:space="preserve">Gadag </t>
  </si>
  <si>
    <t xml:space="preserve">Gulbarga </t>
  </si>
  <si>
    <t xml:space="preserve">Hassan </t>
  </si>
  <si>
    <t xml:space="preserve">Haveri </t>
  </si>
  <si>
    <t xml:space="preserve">Kodagu </t>
  </si>
  <si>
    <t xml:space="preserve">Kolar </t>
  </si>
  <si>
    <t xml:space="preserve">Koppal </t>
  </si>
  <si>
    <t xml:space="preserve">Mandya </t>
  </si>
  <si>
    <t xml:space="preserve">Mysore </t>
  </si>
  <si>
    <t xml:space="preserve">Raichur </t>
  </si>
  <si>
    <t xml:space="preserve">Ramanagara </t>
  </si>
  <si>
    <t xml:space="preserve">Shimoga </t>
  </si>
  <si>
    <t xml:space="preserve">Tumkur </t>
  </si>
  <si>
    <t xml:space="preserve">Udupi </t>
  </si>
  <si>
    <t xml:space="preserve">Uttara Kannada </t>
  </si>
  <si>
    <t xml:space="preserve">Yadgir </t>
  </si>
  <si>
    <t>ANNEXURE - 19</t>
  </si>
  <si>
    <t>Claims related information under Suraksha Schemes  as on 30.09.2018</t>
  </si>
  <si>
    <t xml:space="preserve">No. of claims under PMSBY received by the Bank branch </t>
  </si>
  <si>
    <t xml:space="preserve">No. of claims under PMJJBY received by the Bank branch </t>
  </si>
  <si>
    <t xml:space="preserve">No. of claims under PMSBY pending  at the Bank branch </t>
  </si>
  <si>
    <t xml:space="preserve">No. of claims pending under PMJJBY at the Bank branch </t>
  </si>
  <si>
    <t xml:space="preserve">No. of claims settled under PMSBY by the insurance company </t>
  </si>
  <si>
    <t xml:space="preserve">No. of claims settled under PMJJBY by the insurance company </t>
  </si>
  <si>
    <t xml:space="preserve">No. of claims rejected under PMSBY by the insurance company </t>
  </si>
  <si>
    <t xml:space="preserve">No. of claims rejected under PMJJBY by the insurance company </t>
  </si>
  <si>
    <t xml:space="preserve">No. of claims PENDING WITH insurance comp under PMSBY by the insurance company </t>
  </si>
  <si>
    <t xml:space="preserve">No. of claims PENDING WITH insurance comp under PMJJBY by the insurance company </t>
  </si>
  <si>
    <t>StateBank of India</t>
  </si>
  <si>
    <t>Kavery Gr.Bank</t>
  </si>
  <si>
    <t>Pragathi Kr.Gramin Bank</t>
  </si>
  <si>
    <t>Karnataka Vik Gr.Bank</t>
  </si>
  <si>
    <t>Bank Of India</t>
  </si>
  <si>
    <t>Lakshmi Vilas Bank Ltd.</t>
  </si>
  <si>
    <t>Kotak Mahindra Bank  Ltd.</t>
  </si>
  <si>
    <t>IDBI BANK LTD</t>
  </si>
  <si>
    <t>ICICI BANK LTD</t>
  </si>
  <si>
    <t>HDFC BANK LTD</t>
  </si>
  <si>
    <t>UNITED baNK OF  INDIA</t>
  </si>
  <si>
    <t>Central bank of India</t>
  </si>
  <si>
    <t>Ratnakar Bank Ltd.</t>
  </si>
  <si>
    <t xml:space="preserve">Andhra Bank </t>
  </si>
  <si>
    <t>Karnataka State Coop Apex bank</t>
  </si>
  <si>
    <t>Axis Bank</t>
  </si>
  <si>
    <t>OBC</t>
  </si>
  <si>
    <t>Tamilnadu Merchantile Bank</t>
  </si>
  <si>
    <t>South Indian Bank</t>
  </si>
  <si>
    <t>City Union Bank Ltd.</t>
  </si>
  <si>
    <t>ANNEXURE-20</t>
  </si>
  <si>
    <t xml:space="preserve"> BANK WISE PROGRESS REPORT UNDER PMJDY AS ON 30.9.2018</t>
  </si>
  <si>
    <t>NAME OF THE BANK</t>
  </si>
  <si>
    <t xml:space="preserve">Total No. of A/cs opened </t>
  </si>
  <si>
    <t xml:space="preserve">Total Aadhar Seeded A/cs </t>
  </si>
  <si>
    <t>No. of A/cs with Zero Bal</t>
  </si>
  <si>
    <t>No of Rupay Debit Cards issued</t>
  </si>
  <si>
    <t xml:space="preserve">No. of Rupay cards activated </t>
  </si>
  <si>
    <t>No. Of accounts having mobile Numbers</t>
  </si>
  <si>
    <t>% of Aadhaar Seeding</t>
  </si>
  <si>
    <t>% of Rupay Cards Activated</t>
  </si>
  <si>
    <t>% of Mobile Seeding</t>
  </si>
  <si>
    <t>ANNEXURE -21</t>
  </si>
  <si>
    <t>COMPONENT WISE DISBURSEMENT UNDER MUDRA SCHEME AS ON 30.09.2018 OF FY 2018-19</t>
  </si>
  <si>
    <t>[Amount Rs. in Crore]</t>
  </si>
  <si>
    <t>Sr No</t>
  </si>
  <si>
    <t>Bank Type Name</t>
  </si>
  <si>
    <t>Shishu</t>
  </si>
  <si>
    <t>Kishore</t>
  </si>
  <si>
    <t>Tarun</t>
  </si>
  <si>
    <t>(Loans up to Rs. 50,000)</t>
  </si>
  <si>
    <t>(Loans from Rs. 50,001 to Rs. 5.00 Lakh)</t>
  </si>
  <si>
    <t>(Loans from Rs. 5.00 to Rs. 10.00 Lakh)</t>
  </si>
  <si>
    <t>No Of A/Cs</t>
  </si>
  <si>
    <t>Sanction Amt</t>
  </si>
  <si>
    <t>Disbursement Amt</t>
  </si>
  <si>
    <t>SBI and Associates</t>
  </si>
  <si>
    <t>Public Sector Commercial Banks</t>
  </si>
  <si>
    <t>IDBI Bank Limited</t>
  </si>
  <si>
    <t>Private Sector Commercial Banks</t>
  </si>
  <si>
    <t>Federal Bank</t>
  </si>
  <si>
    <t>Jammu &amp; Kashmir Bank</t>
  </si>
  <si>
    <t>Karnataka Bank</t>
  </si>
  <si>
    <t>Ratnakar Bank</t>
  </si>
  <si>
    <t>Tamilnad Mercantile Bank</t>
  </si>
  <si>
    <t>ICICI Bank</t>
  </si>
  <si>
    <t>Yes Bank</t>
  </si>
  <si>
    <t>HDFC Bank</t>
  </si>
  <si>
    <t>DCB Bank</t>
  </si>
  <si>
    <t>IDFC Bank Limited</t>
  </si>
  <si>
    <t>Foreign Banks</t>
  </si>
  <si>
    <t>Citibank</t>
  </si>
  <si>
    <t>Regional Rural Banks</t>
  </si>
  <si>
    <t>Kaveri Grameena Bank</t>
  </si>
  <si>
    <t>Pragathi Krishna Gramin Bank</t>
  </si>
  <si>
    <t>NBFC-Micro Finance Institutions</t>
  </si>
  <si>
    <t>Muthoot Microfin Ltd</t>
  </si>
  <si>
    <t>Spandana Sphoorty Financial Limited</t>
  </si>
  <si>
    <t>Grameen Koota Financial Services Private Limited</t>
  </si>
  <si>
    <t>MADURA MICRO FINANCE LIMITED</t>
  </si>
  <si>
    <t>Chaitanya India Fin Credit Pvt Ltd</t>
  </si>
  <si>
    <t>SHARE MICROFIN LIMITED</t>
  </si>
  <si>
    <t>Belstar Investment and Finance Private Limited</t>
  </si>
  <si>
    <t>Navachetana Microfin Services Pvt Ltd</t>
  </si>
  <si>
    <t>Asirvad Microfinance Pvt. Ltd</t>
  </si>
  <si>
    <t>Intrepid Finance &amp; Leasing Pvt. Ltd</t>
  </si>
  <si>
    <t>SKS Microfinance Limited</t>
  </si>
  <si>
    <t>Non Banking Financial Companies</t>
  </si>
  <si>
    <t>Reliance Capital Ltd</t>
  </si>
  <si>
    <t>CAPITAL FIRST LIMITED</t>
  </si>
  <si>
    <t>Magma Fincorp Limited</t>
  </si>
  <si>
    <t>Small Finance Banks</t>
  </si>
  <si>
    <t>SURYODAY MICRO FINANCE LIMITED</t>
  </si>
  <si>
    <t>Fincare Small Finance Bank</t>
  </si>
  <si>
    <t>Ujjivan Small Finance Bank</t>
  </si>
  <si>
    <t>JANALAKSHMI FINANCIAL SERVICES LIMITED</t>
  </si>
  <si>
    <t xml:space="preserve">AGENDA </t>
  </si>
  <si>
    <t>ANNEXURE -22</t>
  </si>
  <si>
    <t>BANKWISE DATA ON DISBURSEMENTS (ACP)UNDER PRIORITY SECTOR ADVANCES AS AT 30.9.2018 (Amount in Crore )</t>
  </si>
  <si>
    <t>Sl..No</t>
  </si>
  <si>
    <t>TOTAL PRIORITY</t>
  </si>
  <si>
    <t>TARGET</t>
  </si>
  <si>
    <t>Disbursements (Amount)</t>
  </si>
  <si>
    <t>During the Qtr</t>
  </si>
  <si>
    <t>Cumulative from 1st April</t>
  </si>
  <si>
    <t>Oth.Nationalised Bks</t>
  </si>
  <si>
    <t>Tamil Nadu Merchantile Bank</t>
  </si>
  <si>
    <t>KGB</t>
  </si>
  <si>
    <t>PKGB</t>
  </si>
  <si>
    <t>KVGB</t>
  </si>
  <si>
    <t>ANNEXURE - 23</t>
  </si>
  <si>
    <t>ACP Achievement vis-à-vis Targets &amp; Balance O/S as on 30.09.2018</t>
  </si>
  <si>
    <t xml:space="preserve">                                                                                                                                                 No, in actuals, Amount in crore</t>
  </si>
  <si>
    <t xml:space="preserve">Sr. No </t>
  </si>
  <si>
    <t>Sector</t>
  </si>
  <si>
    <t>Yearly Targets under ACP</t>
  </si>
  <si>
    <t>Achievement upto the end of the current quarter</t>
  </si>
  <si>
    <t>Achievement  upto  the end  of the current quarter  (%)</t>
  </si>
  <si>
    <t>Balance O/S as at 30.09.2018</t>
  </si>
  <si>
    <t xml:space="preserve">Number </t>
  </si>
  <si>
    <t>Number</t>
  </si>
  <si>
    <t>Priority Sector</t>
  </si>
  <si>
    <t>1A</t>
  </si>
  <si>
    <t>Agriculture= 1A(i)+1A(ii)+1A (iii)</t>
  </si>
  <si>
    <t>i)</t>
  </si>
  <si>
    <t>Farm Credit</t>
  </si>
  <si>
    <t>1A(ii)</t>
  </si>
  <si>
    <t>Agriculture Infrastructure</t>
  </si>
  <si>
    <t>1A(iii)</t>
  </si>
  <si>
    <t>Ancillary Activities</t>
  </si>
  <si>
    <t>1B</t>
  </si>
  <si>
    <t>Micro, Small and Medium Enterprises = 1B(i)+1B(ii)+1B(iii)+1B(iv)+1B(v)</t>
  </si>
  <si>
    <t>1B(i)</t>
  </si>
  <si>
    <t>Micro Enterprises (Manufacturing + Service advances)</t>
  </si>
  <si>
    <t>1B(ii)</t>
  </si>
  <si>
    <t>Small Enterprises (Manufacturing + Service advances )</t>
  </si>
  <si>
    <t>1B(iii)</t>
  </si>
  <si>
    <t>Medium Enterprises (Manufacturing + Service advances )</t>
  </si>
  <si>
    <t>1B(iv)</t>
  </si>
  <si>
    <t>Khadi and Village Industries</t>
  </si>
  <si>
    <t>1B(v)</t>
  </si>
  <si>
    <t>Others under MSMEs</t>
  </si>
  <si>
    <t>1C</t>
  </si>
  <si>
    <t>1D</t>
  </si>
  <si>
    <t>1E</t>
  </si>
  <si>
    <t xml:space="preserve">Housing </t>
  </si>
  <si>
    <t>1F</t>
  </si>
  <si>
    <t>1G</t>
  </si>
  <si>
    <t>1H</t>
  </si>
  <si>
    <t>Sub total= 1A+1B+1C+1D+1E+1F+1G+1H</t>
  </si>
  <si>
    <t>Loans to weaker Sections under Priority Sector</t>
  </si>
  <si>
    <t>Non-Priority Sector</t>
  </si>
  <si>
    <t>4A</t>
  </si>
  <si>
    <t xml:space="preserve">Agriculture </t>
  </si>
  <si>
    <t>4B</t>
  </si>
  <si>
    <t>Micro, Small and Medium Enterprise (Service)= 4B(i)+4B(ii)+4B(iii)</t>
  </si>
  <si>
    <t>4B(i)</t>
  </si>
  <si>
    <t>Micro Enterprises (Service) (advances above Rs 5 Crore)</t>
  </si>
  <si>
    <t>4B(ii)</t>
  </si>
  <si>
    <t>Small Enterprises (Service) (advances above Rs 5 Crore)</t>
  </si>
  <si>
    <t>4B(iii)</t>
  </si>
  <si>
    <t>Medium Enterprises (Service) (advances above Rs 10 Crore)</t>
  </si>
  <si>
    <t>4C</t>
  </si>
  <si>
    <t>4D</t>
  </si>
  <si>
    <t>Personal Loans under Non-Priority Sector</t>
  </si>
  <si>
    <t>4E</t>
  </si>
  <si>
    <t>Sub-total=4A+4B+4C+4D+4E</t>
  </si>
  <si>
    <t xml:space="preserve"> GRAND Total=2+5</t>
  </si>
  <si>
    <t>ANNEXURE-33</t>
  </si>
  <si>
    <t>BANK WISE ADVANCES TO MINORITY COMMUNITIES AS ON 30.9.2018 VIS-À-VIS 31.3.2018 (Amount in Crore)</t>
  </si>
  <si>
    <t>AS ON   SEPT 2018</t>
  </si>
  <si>
    <t>AS ON   MARCH 2018</t>
  </si>
  <si>
    <t>Variation in O/s      ( SEPT 2018 over  MARCH 2018)</t>
  </si>
  <si>
    <t>Balance        outstanding</t>
  </si>
  <si>
    <t>No. A/cs</t>
  </si>
  <si>
    <t>No.  A/cs</t>
  </si>
  <si>
    <t>ANNEXURE:34</t>
  </si>
  <si>
    <t>ANNEXURE:35</t>
  </si>
  <si>
    <t xml:space="preserve"> BANK WISE DISBURSEMENT AND BALANCE OUSTSTANDING TO MINORITY COMMUNITY IN KARNATAKA STATE AS ON  SEPT 2018 (Amount in Crore)</t>
  </si>
  <si>
    <t>CHRISTIANS</t>
  </si>
  <si>
    <t>MUSLIMS</t>
  </si>
  <si>
    <t>S I K H S</t>
  </si>
  <si>
    <t>NEO-BUDISTS</t>
  </si>
  <si>
    <t>JAINS</t>
  </si>
  <si>
    <t xml:space="preserve"> ZORASTRIANS</t>
  </si>
  <si>
    <t>TOTAL IN CRORES</t>
  </si>
  <si>
    <t xml:space="preserve"> Disb 1st April to  SEPT 2018</t>
  </si>
  <si>
    <t xml:space="preserve"> Balance O/s as on  30.9.2018</t>
  </si>
  <si>
    <t>ANNEXURE-36</t>
  </si>
  <si>
    <t xml:space="preserve">      BANKWISE DATA ON CROP LOAN/ KCC DATA AS AT  SEPT 2018 (Amount in  Crore)       </t>
  </si>
  <si>
    <t>Sl.No</t>
  </si>
  <si>
    <t xml:space="preserve"> KCC/Crop Loan O/s as  MARCH 2018</t>
  </si>
  <si>
    <t>Target
 (AMT)</t>
  </si>
  <si>
    <t xml:space="preserve"> Cards issued from 01.04.2018 to 30.9.2018</t>
  </si>
  <si>
    <t xml:space="preserve"> KCC/Crop Loan O/s as SEPT 2018</t>
  </si>
  <si>
    <t>Variation in O/S     ( SEPT 2018 over  MARCH 2018)</t>
  </si>
  <si>
    <t>2018 - 19</t>
  </si>
  <si>
    <t xml:space="preserve">Cards </t>
  </si>
  <si>
    <t xml:space="preserve"> ANNEXURE-37</t>
  </si>
  <si>
    <t xml:space="preserve">DISTRICT WISE DATA ON CROP LOAN/ KCC AS AT  30.9.2018     (Amount in  Crore)       </t>
  </si>
  <si>
    <t xml:space="preserve">Name of the District </t>
  </si>
  <si>
    <t>Annual Target (Amount)</t>
  </si>
  <si>
    <t>Disbursement During the quarter ending  SEPT 2018</t>
  </si>
  <si>
    <t>Outstanding as at the quarter ending Sept 2018</t>
  </si>
  <si>
    <t>Cards issued</t>
  </si>
  <si>
    <t>Amount Sanctioned</t>
  </si>
  <si>
    <t>BENGALURU  (Urban)</t>
  </si>
  <si>
    <t xml:space="preserve">TOTAL </t>
  </si>
  <si>
    <t>ANNEXURE - 38</t>
  </si>
  <si>
    <t>Data on Pledge loans to farmers against NWRs (National Warehouse Reciepts) to farmers as on 30.9.2018</t>
  </si>
  <si>
    <t xml:space="preserve">Disbursements from 1.4.2018 To 30.9.2018 </t>
  </si>
  <si>
    <t>Outstanding as at end of quarter SEPT 2018</t>
  </si>
  <si>
    <t>A/cs</t>
  </si>
  <si>
    <t>ANNEXURE - 39</t>
  </si>
  <si>
    <t>Details of Bank Wise SHGs Financed during the Financial Year 2018-19 (amt in lakh)</t>
  </si>
  <si>
    <t>Sl. No.</t>
  </si>
  <si>
    <t>No. of SHGs financed upto September quarter 2018</t>
  </si>
  <si>
    <t>Loan amount disbursed upto September quarter 2018</t>
  </si>
  <si>
    <t>Of which exclusively to Women</t>
  </si>
  <si>
    <t xml:space="preserve">Commercial Banks-Sub Total </t>
  </si>
  <si>
    <t>RRBs-Sub Total</t>
  </si>
  <si>
    <t>Cooperative baks-Sub Total</t>
  </si>
  <si>
    <t>KFSC Total</t>
  </si>
  <si>
    <t>Small Finance   Total</t>
  </si>
  <si>
    <t>ANNEXUIRE -40</t>
  </si>
  <si>
    <t>Data on SHG Bank Linkage as at 30.09.2018</t>
  </si>
  <si>
    <t>Particulars</t>
  </si>
  <si>
    <t>SHG FORMATION DETAILS - SB ACCOUNTS OF SHGs WITH BANKS</t>
  </si>
  <si>
    <t>No. of SB Accounts of SHGs opened during the quarter</t>
  </si>
  <si>
    <t>Cumulative number of SB accounts of SHGs  (from 1st April of the year to end of quarter)</t>
  </si>
  <si>
    <t>Total No of SB Accounts of ALL SHGs outstanding at the end of the reporting quarter</t>
  </si>
  <si>
    <t>Total balance of SB Accounts of ALL SHGs outstanding at the end of
reporting quarter</t>
  </si>
  <si>
    <t xml:space="preserve">B </t>
  </si>
  <si>
    <t>DIRECT CREDIT LINKAGE DURING THE YEAR</t>
  </si>
  <si>
    <t>SHGs credit linked during the quarter</t>
  </si>
  <si>
    <t>Bank Loan disbursed during the quarter (Rs. lakh)</t>
  </si>
  <si>
    <t>Cumulative no. of SHGs credit linked during the year ( from 1 April up to end of qtr)</t>
  </si>
  <si>
    <t>Cumulative Bank Loan disbursed during the year (from 1 April up to end of qtr)(Rs. lakh)</t>
  </si>
  <si>
    <t xml:space="preserve">Of  B3 above, No. of  repeat SHGs credit linked </t>
  </si>
  <si>
    <t>Of B4 above, Bank Loan disbursed for repeat SHGs (Rs. lakh)</t>
  </si>
  <si>
    <t>Of  B3 above, No. of   SHGs provided loan for Agriculture Purposes</t>
  </si>
  <si>
    <t>Of B4 above, Bank Loan disbursed to SHGs for Agriculture Purposes (Rs. lakh)</t>
  </si>
  <si>
    <t>C</t>
  </si>
  <si>
    <t>INDIRECT CREDIT LINKAGE OF SHGs THROUGH LOANS TO NGOs/MFIs FOR ONLENDING TO SHGs</t>
  </si>
  <si>
    <t>SHGs indirectly credit linked during the quarter</t>
  </si>
  <si>
    <t>Cumulative no. of SHGs indirectly credit linked during the year ( from 1 April upto end of qtr)</t>
  </si>
  <si>
    <t xml:space="preserve"> Loan disbursed indirectly during the quarter (Rs. lakh)</t>
  </si>
  <si>
    <t>Cumulative Loan disbursed indirectly during the year (from 1 April upto end of qtr)(Rs. lakh)</t>
  </si>
  <si>
    <t>Of C2 above No. of SHGs provided loan for agriculture purpose</t>
  </si>
  <si>
    <t>Of C4 above, Bank loan disbursed to SHGs for agriculture purposes [Rs in lakh]</t>
  </si>
  <si>
    <t>D</t>
  </si>
  <si>
    <t>CUMULATIVE CREDIT LINKAGE</t>
  </si>
  <si>
    <t>Cumulative number of SHGs Credit Linked (since inception)</t>
  </si>
  <si>
    <t>Cumulative Bank Loan disbursed since inception (Rs, lakh)</t>
  </si>
  <si>
    <t>Number of SHGs with loan accounts outstanding on the date of report</t>
  </si>
  <si>
    <t>Bank Loan outstanding to all SHGs as on the date of report (Rs. lakh)</t>
  </si>
  <si>
    <t>ANNEXURE -41</t>
  </si>
  <si>
    <t xml:space="preserve"> DATA ON JLG AS PER NABARD FORMAT AS ON  SEPT 2018</t>
  </si>
  <si>
    <t>Target for the FY 2018-19</t>
  </si>
  <si>
    <t>Balance Outstanding as at  the end of the   SEPT 2018</t>
  </si>
  <si>
    <t>Cum no.financed with NABARD's grant assistance</t>
  </si>
  <si>
    <t>Amt</t>
  </si>
  <si>
    <t>TOTAL JLG s</t>
  </si>
  <si>
    <t>Of which Farm based</t>
  </si>
  <si>
    <t>Of which farm based</t>
  </si>
  <si>
    <t>ANNEXURE  - 42</t>
  </si>
  <si>
    <t xml:space="preserve">    COMPARITIVE POSITION OF BANK WISE CD RATIO  AS ON SEPT 2018 OVER MARCH 2018</t>
  </si>
  <si>
    <t xml:space="preserve">    BANKING DATA -CD Ratio</t>
  </si>
  <si>
    <t xml:space="preserve">    BANKING DATA - CD Ratio</t>
  </si>
  <si>
    <t>Variation in Total ( June 18 over March 18)</t>
  </si>
  <si>
    <t>ANNEXURE - 43</t>
  </si>
  <si>
    <t xml:space="preserve">District Wise C.D. Ratio </t>
  </si>
  <si>
    <t>As on 30.09.2018</t>
  </si>
  <si>
    <t>As on 31.03.2018</t>
  </si>
  <si>
    <t>Varaiation (Sept 2018 over Mar 2018)</t>
  </si>
  <si>
    <t>(Amount Rs. In Crores)</t>
  </si>
  <si>
    <t>Deposits</t>
  </si>
  <si>
    <t>Advances</t>
  </si>
  <si>
    <t>CD Ratio</t>
  </si>
  <si>
    <t>Uttara Kannada</t>
  </si>
  <si>
    <t>Udupi</t>
  </si>
  <si>
    <t>Mysore</t>
  </si>
  <si>
    <t>Dharwad</t>
  </si>
  <si>
    <t>Dakshina Kannada</t>
  </si>
  <si>
    <t>Shimoga</t>
  </si>
  <si>
    <t>Ramanagara</t>
  </si>
  <si>
    <t>Gulbarga</t>
  </si>
  <si>
    <t>Kodagu</t>
  </si>
  <si>
    <t>Belagavi</t>
  </si>
  <si>
    <t>Bengaluru [Urban]</t>
  </si>
  <si>
    <t>Chamrajanagara</t>
  </si>
  <si>
    <t>Bengaluru [Rural]</t>
  </si>
  <si>
    <t>Ballari</t>
  </si>
  <si>
    <t>Kolar</t>
  </si>
  <si>
    <t xml:space="preserve">Chickmagalur </t>
  </si>
  <si>
    <t>Vijayapura</t>
  </si>
  <si>
    <t>Chickballapura</t>
  </si>
  <si>
    <t>Tumkur</t>
  </si>
  <si>
    <t>Koppal</t>
  </si>
  <si>
    <t>Haveri</t>
  </si>
  <si>
    <t>Bagalkot</t>
  </si>
  <si>
    <t>Raichur</t>
  </si>
  <si>
    <t>All Districts-Total</t>
  </si>
  <si>
    <t>ANNEXURE-44</t>
  </si>
  <si>
    <t>BANK WISE NON-PERFORMING ASSETS - POSITION AS ON   SEPT 2018</t>
  </si>
  <si>
    <t>TOTAL NPAs</t>
  </si>
  <si>
    <t>MICRO SMALL &amp; MEDIUM INDUSTRIES</t>
  </si>
  <si>
    <t>OTHER PRIORITY SECTOR ADV</t>
  </si>
  <si>
    <t>NON PRIORITY SECTOR ADV</t>
  </si>
  <si>
    <t>TOTAL ADVANCES</t>
  </si>
  <si>
    <t>A/CS</t>
  </si>
  <si>
    <t>AMT</t>
  </si>
  <si>
    <t>Lead Banks</t>
  </si>
  <si>
    <t>Total (A)</t>
  </si>
  <si>
    <t>(B)</t>
  </si>
  <si>
    <t>Nationalised Banks</t>
  </si>
  <si>
    <t>Private Banks</t>
  </si>
  <si>
    <t>Total (C)</t>
  </si>
  <si>
    <t>Grand Total(A+B+C+D)</t>
  </si>
  <si>
    <t>Co-Operative Sector</t>
  </si>
  <si>
    <t>OTHER BANKS</t>
  </si>
  <si>
    <t>Total (F)</t>
  </si>
  <si>
    <t>Small Financial Bank</t>
  </si>
  <si>
    <t>ANNEXURE-45</t>
  </si>
  <si>
    <t>NPAs UNDER HOUSING AND EDUCATION LOANS AS ON 30.9.2018 VIS-À-VIS 31.3.2018</t>
  </si>
  <si>
    <t xml:space="preserve">   As on 30.9.2018</t>
  </si>
  <si>
    <t xml:space="preserve">   As on 31.3.2018</t>
  </si>
  <si>
    <t>Variation on  ( SEPT 2018 over  MARCH 2018)</t>
  </si>
  <si>
    <t xml:space="preserve">Sl. </t>
  </si>
  <si>
    <t xml:space="preserve">  R R Bs</t>
  </si>
  <si>
    <t>Small Financil Bank</t>
  </si>
  <si>
    <t>ANNEXURE - 46</t>
  </si>
  <si>
    <t xml:space="preserve">                                                          NPA LEVEL OF PMEGP AS ON 30.09.2018                                         (Amt Rs. in lakh)</t>
  </si>
  <si>
    <t>BALANCE OUTSTANDING AS AT THE END OF THE REPORTING QUARTER</t>
  </si>
  <si>
    <t>Npa Level</t>
  </si>
  <si>
    <t>% NPA to Total Advances.</t>
  </si>
  <si>
    <t>KVIC</t>
  </si>
  <si>
    <t>KVIB</t>
  </si>
  <si>
    <t>DIC</t>
  </si>
  <si>
    <t>AMOUNT</t>
  </si>
  <si>
    <t>%</t>
  </si>
  <si>
    <t>Total (Comm.Banks)</t>
  </si>
  <si>
    <t>E</t>
  </si>
  <si>
    <t>TOTAL(F)</t>
  </si>
  <si>
    <t>TOTAL(G)</t>
  </si>
  <si>
    <t>ANNEXURE-47</t>
  </si>
  <si>
    <t xml:space="preserve">BANKWISE RECOVERY PERFORMANCE undetr KPMR &amp; KACOMP ACT AS AT    SEPT 2018   (REVENUE RECOVERY ACTS) </t>
  </si>
  <si>
    <t xml:space="preserve">                                                                     KPMR &amp; KACOMP ACTS                                                      Amount in lakhs</t>
  </si>
  <si>
    <t>RCs pending as at the previous quarter</t>
  </si>
  <si>
    <t>RCs filed during the quarter</t>
  </si>
  <si>
    <t>RCs disposesd/Recovery made during the quarter</t>
  </si>
  <si>
    <t>RCs pending as at the end of the quarter</t>
  </si>
  <si>
    <t>Upto I year</t>
  </si>
  <si>
    <t>I to 3 years</t>
  </si>
  <si>
    <t>Above 3 years</t>
  </si>
  <si>
    <t>Total pending cases</t>
  </si>
  <si>
    <t>TOTAL OF ALLBANKS</t>
  </si>
  <si>
    <t>F</t>
  </si>
  <si>
    <t>ANNEXURE-48</t>
  </si>
  <si>
    <t xml:space="preserve"> Bank wise recovery under SARFAESI, DRT and Lok Adalats as on 30.9.2018 </t>
  </si>
  <si>
    <t>Amount Rs. In Lakh</t>
  </si>
  <si>
    <t>SARFAESI ACT 2002</t>
  </si>
  <si>
    <t>D R Ts</t>
  </si>
  <si>
    <t>LOK ADALAT</t>
  </si>
  <si>
    <t>No. Of Notices Sent</t>
  </si>
  <si>
    <t xml:space="preserve">Amt involved </t>
  </si>
  <si>
    <t xml:space="preserve">Amt Recovered </t>
  </si>
  <si>
    <t xml:space="preserve">Amt Recovered  </t>
  </si>
  <si>
    <t xml:space="preserve">               Grand Total (A+B+C+D)</t>
  </si>
  <si>
    <t>ANNEXURE-49</t>
  </si>
  <si>
    <t xml:space="preserve"> Training, Settlement &amp; Credit Linkage of RSETI Trained Candidates during the FY 2018-19 (from 01-04-2018 to 30-09-2018)  
</t>
  </si>
  <si>
    <t>Name of the RSETI</t>
  </si>
  <si>
    <t xml:space="preserve">Name of the Sponsor Bank </t>
  </si>
  <si>
    <t xml:space="preserve">  Target 
FY 2018-19</t>
  </si>
  <si>
    <t>ACHIEVEMENT 
from 01-04-2018 
to 30-09-2018</t>
  </si>
  <si>
    <t xml:space="preserve">Out of Settled under </t>
  </si>
  <si>
    <t>Out of Settled under Self Employment</t>
  </si>
  <si>
    <t>% of Settlement &amp; Credit Linkage</t>
  </si>
  <si>
    <t xml:space="preserve">Number of Programmes </t>
  </si>
  <si>
    <t>Number of Candidates</t>
  </si>
  <si>
    <t>Number of Programmes Conducted</t>
  </si>
  <si>
    <t xml:space="preserve">Number of Candidates Trained </t>
  </si>
  <si>
    <t>No. of Candidates Settled</t>
  </si>
  <si>
    <t>Self Employment</t>
  </si>
  <si>
    <t>Wage Employment</t>
  </si>
  <si>
    <t>With Bank Finance</t>
  </si>
  <si>
    <t>With Self Finance</t>
  </si>
  <si>
    <t>% Settled to Trained</t>
  </si>
  <si>
    <t>% of Credit Linkage to Self Employment</t>
  </si>
  <si>
    <t>RUDSETI Bengaluru</t>
  </si>
  <si>
    <t>RUDSETI</t>
  </si>
  <si>
    <t>RUDSETI Brahmavar</t>
  </si>
  <si>
    <t>RUDSETI VIJAYAPUR</t>
  </si>
  <si>
    <t>RUDSETI Dharwad</t>
  </si>
  <si>
    <t>RUDSETI Chitradurga</t>
  </si>
  <si>
    <t>RUDSETI Mysore</t>
  </si>
  <si>
    <t>RUDSETI Ujre</t>
  </si>
  <si>
    <t>KMB Bagalkot</t>
  </si>
  <si>
    <t>SYNDB Belgaum</t>
  </si>
  <si>
    <t>SYNDB Bellary</t>
  </si>
  <si>
    <t>Sharada RSETI DCC Bank</t>
  </si>
  <si>
    <t>DCC Bank Bidar</t>
  </si>
  <si>
    <t>SBI Chamaraja-nagar</t>
  </si>
  <si>
    <t>CANB Chikkaballapur</t>
  </si>
  <si>
    <t>CORPB Chikmagalur</t>
  </si>
  <si>
    <t>CANB Davanagere</t>
  </si>
  <si>
    <t>SBI Gadag</t>
  </si>
  <si>
    <t>SBI Gulbarga</t>
  </si>
  <si>
    <t>CANB Harohalli</t>
  </si>
  <si>
    <t>CANB Hassan</t>
  </si>
  <si>
    <t xml:space="preserve">VB Haveri </t>
  </si>
  <si>
    <t>CORPB Kodagu</t>
  </si>
  <si>
    <t>CANB Kolar</t>
  </si>
  <si>
    <t>SBI Koppal</t>
  </si>
  <si>
    <t>VB Mandya</t>
  </si>
  <si>
    <t>SBI Raichur</t>
  </si>
  <si>
    <t>CANB Ramanagara</t>
  </si>
  <si>
    <t>CANB Shimoga</t>
  </si>
  <si>
    <t>CANB Sonnahallipur (Bangalore Rural District)</t>
  </si>
  <si>
    <t>SBI Tumkur</t>
  </si>
  <si>
    <t>SYNDB Udupi (Manipal)</t>
  </si>
  <si>
    <t>SYNDB Uttara Kannada (Kumta)</t>
  </si>
  <si>
    <t>CANB Haliyal</t>
  </si>
  <si>
    <t>SBI Yadgir</t>
  </si>
</sst>
</file>

<file path=xl/styles.xml><?xml version="1.0" encoding="utf-8"?>
<styleSheet xmlns="http://schemas.openxmlformats.org/spreadsheetml/2006/main">
  <numFmts count="5"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_ &quot;₹&quot;\ * #,##0.00_ ;_ &quot;₹&quot;\ * \-#,##0.00_ ;_ &quot;₹&quot;\ * &quot;-&quot;??_ ;_ @_ "/>
    <numFmt numFmtId="165" formatCode="_ * #,##0_ ;_ * \-#,##0_ ;_ * &quot;-&quot;??_ ;_ @_ "/>
    <numFmt numFmtId="166" formatCode="0.0"/>
  </numFmts>
  <fonts count="10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26"/>
      <name val="Arial"/>
      <family val="2"/>
    </font>
    <font>
      <sz val="10"/>
      <color indexed="8"/>
      <name val="MS Sans Serif"/>
      <family val="2"/>
    </font>
    <font>
      <b/>
      <sz val="20"/>
      <color indexed="8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2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6"/>
      <color theme="1"/>
      <name val="Arial"/>
      <family val="2"/>
    </font>
    <font>
      <b/>
      <sz val="11"/>
      <color theme="1"/>
      <name val="Arial Black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4"/>
      <name val="Arial"/>
      <family val="2"/>
    </font>
    <font>
      <sz val="15"/>
      <name val="Arial"/>
      <family val="2"/>
    </font>
    <font>
      <b/>
      <sz val="22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3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24"/>
      <name val="Arial"/>
      <family val="2"/>
    </font>
    <font>
      <b/>
      <sz val="24"/>
      <color theme="1"/>
      <name val="Arial"/>
      <family val="2"/>
    </font>
    <font>
      <b/>
      <sz val="16"/>
      <color rgb="FF000000"/>
      <name val="Arial"/>
      <family val="2"/>
    </font>
    <font>
      <b/>
      <sz val="20"/>
      <color rgb="FF000000"/>
      <name val="Arial"/>
      <family val="2"/>
    </font>
    <font>
      <sz val="20"/>
      <color theme="1"/>
      <name val="Arial"/>
      <family val="2"/>
    </font>
    <font>
      <b/>
      <sz val="18"/>
      <color rgb="FF000000"/>
      <name val="Arial"/>
      <family val="2"/>
    </font>
    <font>
      <b/>
      <sz val="36"/>
      <name val="Arial"/>
      <family val="2"/>
    </font>
    <font>
      <b/>
      <sz val="28"/>
      <color theme="1"/>
      <name val="Arial"/>
      <family val="2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sz val="20"/>
      <name val="Calibri"/>
      <family val="2"/>
      <scheme val="minor"/>
    </font>
    <font>
      <b/>
      <sz val="28"/>
      <name val="Arial"/>
      <family val="2"/>
    </font>
    <font>
      <b/>
      <sz val="22"/>
      <color indexed="8"/>
      <name val="Arial"/>
      <family val="2"/>
    </font>
    <font>
      <b/>
      <sz val="11"/>
      <color indexed="8"/>
      <name val="Arial Black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3"/>
      <name val="Arial"/>
      <family val="2"/>
    </font>
    <font>
      <sz val="13"/>
      <color indexed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1"/>
      <color theme="1"/>
      <name val="Arial"/>
      <family val="2"/>
    </font>
    <font>
      <sz val="48"/>
      <name val="Arial"/>
      <family val="2"/>
    </font>
    <font>
      <sz val="30"/>
      <name val="Arial"/>
      <family val="2"/>
    </font>
    <font>
      <b/>
      <sz val="36"/>
      <color indexed="8"/>
      <name val="Arial"/>
      <family val="2"/>
    </font>
    <font>
      <b/>
      <sz val="30"/>
      <name val="Arial"/>
      <family val="2"/>
    </font>
    <font>
      <b/>
      <sz val="30"/>
      <color theme="1"/>
      <name val="Arial"/>
      <family val="2"/>
    </font>
    <font>
      <sz val="30"/>
      <color theme="1"/>
      <name val="Arial"/>
      <family val="2"/>
    </font>
    <font>
      <sz val="12"/>
      <color indexed="8"/>
      <name val="Arial Black"/>
      <family val="2"/>
    </font>
    <font>
      <b/>
      <sz val="12"/>
      <color indexed="8"/>
      <name val="Arial Black"/>
      <family val="2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32"/>
      <name val="Arial"/>
      <family val="2"/>
    </font>
    <font>
      <sz val="28"/>
      <name val="Arial"/>
      <family val="2"/>
    </font>
    <font>
      <sz val="8"/>
      <color indexed="81"/>
      <name val="Tahoma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13.5"/>
      <name val="Arial"/>
      <family val="2"/>
    </font>
    <font>
      <b/>
      <sz val="13.5"/>
      <name val="Arial"/>
      <family val="2"/>
    </font>
    <font>
      <b/>
      <sz val="20"/>
      <color rgb="FFFF0000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sz val="22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theme="0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164" fontId="1" fillId="0" borderId="0"/>
  </cellStyleXfs>
  <cellXfs count="1063">
    <xf numFmtId="0" fontId="0" fillId="0" borderId="0" xfId="0"/>
    <xf numFmtId="0" fontId="2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left" shrinkToFit="1"/>
    </xf>
    <xf numFmtId="1" fontId="4" fillId="0" borderId="1" xfId="0" applyNumberFormat="1" applyFont="1" applyBorder="1" applyAlignment="1">
      <alignment horizontal="right" shrinkToFit="1"/>
    </xf>
    <xf numFmtId="1" fontId="4" fillId="0" borderId="1" xfId="0" applyNumberFormat="1" applyFont="1" applyBorder="1" applyAlignment="1">
      <alignment horizontal="center" shrinkToFit="1"/>
    </xf>
    <xf numFmtId="1" fontId="6" fillId="0" borderId="1" xfId="0" applyNumberFormat="1" applyFont="1" applyBorder="1" applyAlignment="1">
      <alignment horizontal="center" shrinkToFit="1"/>
    </xf>
    <xf numFmtId="1" fontId="6" fillId="0" borderId="1" xfId="0" applyNumberFormat="1" applyFont="1" applyBorder="1" applyAlignment="1">
      <alignment horizontal="left" shrinkToFit="1"/>
    </xf>
    <xf numFmtId="2" fontId="6" fillId="0" borderId="1" xfId="0" applyNumberFormat="1" applyFont="1" applyBorder="1" applyAlignment="1">
      <alignment horizontal="right" shrinkToFit="1"/>
    </xf>
    <xf numFmtId="2" fontId="4" fillId="0" borderId="1" xfId="0" applyNumberFormat="1" applyFont="1" applyBorder="1" applyAlignment="1">
      <alignment horizontal="right" shrinkToFit="1"/>
    </xf>
    <xf numFmtId="2" fontId="4" fillId="0" borderId="1" xfId="0" applyNumberFormat="1" applyFont="1" applyBorder="1" applyAlignment="1">
      <alignment shrinkToFit="1"/>
    </xf>
    <xf numFmtId="2" fontId="4" fillId="0" borderId="1" xfId="0" applyNumberFormat="1" applyFont="1" applyBorder="1" applyAlignment="1">
      <alignment horizontal="center" shrinkToFit="1"/>
    </xf>
    <xf numFmtId="0" fontId="4" fillId="0" borderId="0" xfId="0" applyNumberFormat="1" applyFont="1" applyAlignment="1">
      <alignment horizontal="right"/>
    </xf>
    <xf numFmtId="1" fontId="6" fillId="0" borderId="1" xfId="0" applyNumberFormat="1" applyFont="1" applyBorder="1" applyAlignment="1" applyProtection="1">
      <alignment horizontal="center" shrinkToFit="1"/>
      <protection locked="0"/>
    </xf>
    <xf numFmtId="1" fontId="7" fillId="0" borderId="1" xfId="0" applyNumberFormat="1" applyFont="1" applyBorder="1" applyAlignment="1" applyProtection="1">
      <alignment horizontal="center" shrinkToFit="1"/>
      <protection locked="0"/>
    </xf>
    <xf numFmtId="1" fontId="4" fillId="0" borderId="1" xfId="0" applyNumberFormat="1" applyFont="1" applyBorder="1" applyAlignment="1" applyProtection="1">
      <alignment horizontal="center" shrinkToFit="1"/>
      <protection locked="0"/>
    </xf>
    <xf numFmtId="1" fontId="4" fillId="0" borderId="1" xfId="0" applyNumberFormat="1" applyFont="1" applyBorder="1" applyAlignment="1" applyProtection="1">
      <alignment shrinkToFit="1"/>
      <protection locked="0"/>
    </xf>
    <xf numFmtId="1" fontId="8" fillId="0" borderId="1" xfId="0" applyNumberFormat="1" applyFont="1" applyBorder="1" applyAlignment="1" applyProtection="1">
      <alignment horizontal="center" shrinkToFit="1"/>
      <protection locked="0"/>
    </xf>
    <xf numFmtId="1" fontId="9" fillId="0" borderId="1" xfId="0" applyNumberFormat="1" applyFont="1" applyBorder="1" applyAlignment="1" applyProtection="1">
      <alignment horizontal="center" shrinkToFit="1"/>
      <protection locked="0"/>
    </xf>
    <xf numFmtId="1" fontId="9" fillId="0" borderId="1" xfId="0" applyNumberFormat="1" applyFont="1" applyBorder="1" applyAlignment="1" applyProtection="1">
      <alignment shrinkToFit="1"/>
      <protection locked="0"/>
    </xf>
    <xf numFmtId="1" fontId="7" fillId="0" borderId="1" xfId="0" applyNumberFormat="1" applyFont="1" applyBorder="1" applyAlignment="1" applyProtection="1">
      <alignment shrinkToFit="1"/>
      <protection locked="0"/>
    </xf>
    <xf numFmtId="0" fontId="2" fillId="0" borderId="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/>
    </xf>
    <xf numFmtId="1" fontId="15" fillId="0" borderId="8" xfId="0" applyNumberFormat="1" applyFont="1" applyBorder="1" applyAlignment="1">
      <alignment horizontal="right"/>
    </xf>
    <xf numFmtId="1" fontId="15" fillId="0" borderId="10" xfId="0" applyNumberFormat="1" applyFont="1" applyBorder="1" applyAlignment="1">
      <alignment horizontal="right"/>
    </xf>
    <xf numFmtId="1" fontId="15" fillId="0" borderId="8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left"/>
    </xf>
    <xf numFmtId="2" fontId="16" fillId="0" borderId="1" xfId="0" applyNumberFormat="1" applyFont="1" applyBorder="1" applyAlignment="1">
      <alignment horizontal="right" shrinkToFit="1"/>
    </xf>
    <xf numFmtId="2" fontId="12" fillId="0" borderId="1" xfId="0" applyNumberFormat="1" applyFont="1" applyBorder="1" applyAlignment="1">
      <alignment horizontal="right" shrinkToFit="1"/>
    </xf>
    <xf numFmtId="2" fontId="12" fillId="0" borderId="1" xfId="0" applyNumberFormat="1" applyFont="1" applyBorder="1" applyAlignment="1">
      <alignment shrinkToFit="1"/>
    </xf>
    <xf numFmtId="2" fontId="12" fillId="0" borderId="2" xfId="0" applyNumberFormat="1" applyFont="1" applyBorder="1" applyAlignment="1">
      <alignment shrinkToFit="1"/>
    </xf>
    <xf numFmtId="2" fontId="12" fillId="0" borderId="1" xfId="0" applyNumberFormat="1" applyFont="1" applyBorder="1" applyAlignment="1">
      <alignment horizontal="center" shrinkToFit="1"/>
    </xf>
    <xf numFmtId="0" fontId="15" fillId="0" borderId="1" xfId="0" applyNumberFormat="1" applyFont="1" applyBorder="1" applyAlignment="1" applyProtection="1">
      <alignment horizontal="center"/>
      <protection locked="0"/>
    </xf>
    <xf numFmtId="0" fontId="17" fillId="0" borderId="1" xfId="0" applyNumberFormat="1" applyFon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NumberFormat="1" applyFont="1" applyBorder="1" applyProtection="1">
      <protection locked="0"/>
    </xf>
    <xf numFmtId="2" fontId="12" fillId="0" borderId="2" xfId="0" applyNumberFormat="1" applyFont="1" applyBorder="1" applyAlignment="1">
      <alignment horizontal="right" shrinkToFit="1"/>
    </xf>
    <xf numFmtId="2" fontId="12" fillId="0" borderId="8" xfId="0" applyNumberFormat="1" applyFont="1" applyBorder="1" applyAlignment="1">
      <alignment horizontal="center" shrinkToFit="1"/>
    </xf>
    <xf numFmtId="2" fontId="12" fillId="0" borderId="8" xfId="0" applyNumberFormat="1" applyFont="1" applyBorder="1" applyAlignment="1">
      <alignment horizontal="right" shrinkToFit="1"/>
    </xf>
    <xf numFmtId="0" fontId="15" fillId="0" borderId="1" xfId="0" applyNumberFormat="1" applyFont="1" applyBorder="1" applyProtection="1">
      <protection locked="0"/>
    </xf>
    <xf numFmtId="0" fontId="18" fillId="0" borderId="1" xfId="0" applyNumberFormat="1" applyFont="1" applyBorder="1" applyAlignment="1" applyProtection="1">
      <alignment horizontal="center"/>
      <protection locked="0"/>
    </xf>
    <xf numFmtId="0" fontId="18" fillId="0" borderId="1" xfId="0" applyNumberFormat="1" applyFont="1" applyBorder="1" applyProtection="1">
      <protection locked="0"/>
    </xf>
    <xf numFmtId="0" fontId="17" fillId="0" borderId="1" xfId="0" applyNumberFormat="1" applyFont="1" applyBorder="1" applyProtection="1">
      <protection locked="0"/>
    </xf>
    <xf numFmtId="0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11" fillId="0" borderId="0" xfId="0" applyNumberFormat="1" applyFont="1" applyProtection="1">
      <protection locked="0"/>
    </xf>
    <xf numFmtId="1" fontId="11" fillId="0" borderId="0" xfId="0" applyNumberFormat="1" applyFont="1" applyProtection="1">
      <protection locked="0"/>
    </xf>
    <xf numFmtId="0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0" fontId="11" fillId="0" borderId="1" xfId="0" applyNumberFormat="1" applyFont="1" applyBorder="1"/>
    <xf numFmtId="0" fontId="11" fillId="0" borderId="1" xfId="0" applyNumberFormat="1" applyFont="1" applyBorder="1" applyProtection="1">
      <protection locked="0"/>
    </xf>
    <xf numFmtId="1" fontId="11" fillId="0" borderId="1" xfId="0" applyNumberFormat="1" applyFont="1" applyBorder="1" applyProtection="1">
      <protection locked="0"/>
    </xf>
    <xf numFmtId="0" fontId="11" fillId="0" borderId="1" xfId="0" applyNumberFormat="1" applyFont="1" applyBorder="1" applyAlignment="1" applyProtection="1">
      <alignment horizontal="center"/>
      <protection locked="0"/>
    </xf>
    <xf numFmtId="1" fontId="11" fillId="0" borderId="1" xfId="0" applyNumberFormat="1" applyFont="1" applyBorder="1" applyAlignment="1" applyProtection="1">
      <alignment horizontal="right"/>
      <protection locked="0"/>
    </xf>
    <xf numFmtId="1" fontId="10" fillId="0" borderId="1" xfId="0" applyNumberFormat="1" applyFont="1" applyBorder="1" applyAlignment="1" applyProtection="1">
      <alignment horizontal="right"/>
      <protection locked="0"/>
    </xf>
    <xf numFmtId="1" fontId="10" fillId="0" borderId="1" xfId="0" applyNumberFormat="1" applyFont="1" applyBorder="1" applyProtection="1">
      <protection locked="0"/>
    </xf>
    <xf numFmtId="0" fontId="11" fillId="0" borderId="2" xfId="3" applyFont="1" applyBorder="1" applyAlignment="1">
      <alignment horizontal="left" wrapText="1"/>
    </xf>
    <xf numFmtId="0" fontId="11" fillId="0" borderId="2" xfId="0" applyNumberFormat="1" applyFont="1" applyBorder="1"/>
    <xf numFmtId="0" fontId="10" fillId="0" borderId="1" xfId="0" applyNumberFormat="1" applyFont="1" applyBorder="1" applyProtection="1">
      <protection locked="0"/>
    </xf>
    <xf numFmtId="0" fontId="21" fillId="0" borderId="1" xfId="0" applyNumberFormat="1" applyFont="1" applyBorder="1" applyAlignment="1" applyProtection="1">
      <alignment horizontal="center"/>
      <protection locked="0"/>
    </xf>
    <xf numFmtId="1" fontId="10" fillId="0" borderId="1" xfId="0" applyNumberFormat="1" applyFont="1" applyBorder="1" applyAlignment="1">
      <alignment horizontal="right"/>
    </xf>
    <xf numFmtId="0" fontId="21" fillId="0" borderId="1" xfId="0" applyNumberFormat="1" applyFont="1" applyBorder="1" applyProtection="1">
      <protection locked="0"/>
    </xf>
    <xf numFmtId="0" fontId="11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>
      <alignment horizontal="right"/>
    </xf>
    <xf numFmtId="0" fontId="22" fillId="0" borderId="0" xfId="0" applyNumberFormat="1" applyFont="1" applyProtection="1">
      <protection locked="0"/>
    </xf>
    <xf numFmtId="0" fontId="22" fillId="0" borderId="1" xfId="0" applyNumberFormat="1" applyFont="1" applyBorder="1" applyProtection="1">
      <protection locked="0"/>
    </xf>
    <xf numFmtId="0" fontId="22" fillId="0" borderId="1" xfId="0" applyNumberFormat="1" applyFont="1" applyBorder="1" applyAlignment="1" applyProtection="1">
      <alignment horizontal="center"/>
      <protection locked="0"/>
    </xf>
    <xf numFmtId="0" fontId="22" fillId="0" borderId="1" xfId="0" applyNumberFormat="1" applyFont="1" applyBorder="1"/>
    <xf numFmtId="1" fontId="23" fillId="0" borderId="1" xfId="0" applyNumberFormat="1" applyFont="1" applyBorder="1" applyAlignment="1" applyProtection="1">
      <alignment horizontal="right"/>
      <protection locked="0"/>
    </xf>
    <xf numFmtId="0" fontId="22" fillId="0" borderId="2" xfId="3" applyFont="1" applyBorder="1" applyAlignment="1">
      <alignment horizontal="left" wrapText="1"/>
    </xf>
    <xf numFmtId="0" fontId="22" fillId="0" borderId="2" xfId="0" applyNumberFormat="1" applyFont="1" applyBorder="1"/>
    <xf numFmtId="0" fontId="24" fillId="0" borderId="1" xfId="0" applyNumberFormat="1" applyFont="1" applyBorder="1" applyAlignment="1" applyProtection="1">
      <alignment horizontal="center"/>
      <protection locked="0"/>
    </xf>
    <xf numFmtId="0" fontId="23" fillId="0" borderId="1" xfId="0" applyNumberFormat="1" applyFont="1" applyBorder="1" applyAlignment="1">
      <alignment horizontal="right"/>
    </xf>
    <xf numFmtId="1" fontId="23" fillId="0" borderId="1" xfId="0" applyNumberFormat="1" applyFont="1" applyBorder="1" applyAlignment="1">
      <alignment horizontal="right"/>
    </xf>
    <xf numFmtId="0" fontId="24" fillId="0" borderId="1" xfId="0" applyNumberFormat="1" applyFont="1" applyBorder="1" applyProtection="1">
      <protection locked="0"/>
    </xf>
    <xf numFmtId="0" fontId="15" fillId="0" borderId="0" xfId="0" applyNumberFormat="1" applyFont="1" applyProtection="1">
      <protection locked="0"/>
    </xf>
    <xf numFmtId="0" fontId="15" fillId="0" borderId="0" xfId="0" applyNumberFormat="1" applyFont="1"/>
    <xf numFmtId="0" fontId="15" fillId="0" borderId="0" xfId="0" applyNumberFormat="1" applyFont="1" applyAlignment="1">
      <alignment shrinkToFit="1"/>
    </xf>
    <xf numFmtId="2" fontId="15" fillId="0" borderId="0" xfId="0" applyNumberFormat="1" applyFont="1"/>
    <xf numFmtId="2" fontId="15" fillId="0" borderId="0" xfId="0" applyNumberFormat="1" applyFont="1" applyProtection="1">
      <protection locked="0"/>
    </xf>
    <xf numFmtId="0" fontId="15" fillId="0" borderId="1" xfId="0" applyNumberFormat="1" applyFont="1" applyBorder="1" applyAlignment="1">
      <alignment horizontal="right"/>
    </xf>
    <xf numFmtId="2" fontId="15" fillId="0" borderId="1" xfId="0" applyNumberFormat="1" applyFont="1" applyBorder="1" applyAlignment="1">
      <alignment horizontal="right"/>
    </xf>
    <xf numFmtId="1" fontId="15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 shrinkToFit="1"/>
    </xf>
    <xf numFmtId="0" fontId="3" fillId="0" borderId="2" xfId="0" applyNumberFormat="1" applyFont="1" applyBorder="1" applyAlignment="1">
      <alignment shrinkToFit="1"/>
    </xf>
    <xf numFmtId="0" fontId="3" fillId="0" borderId="1" xfId="0" applyNumberFormat="1" applyFont="1" applyBorder="1"/>
    <xf numFmtId="2" fontId="3" fillId="0" borderId="1" xfId="0" applyNumberFormat="1" applyFont="1" applyBorder="1"/>
    <xf numFmtId="1" fontId="3" fillId="0" borderId="1" xfId="0" applyNumberFormat="1" applyFont="1" applyBorder="1"/>
    <xf numFmtId="0" fontId="3" fillId="0" borderId="0" xfId="0" applyNumberFormat="1" applyFont="1" applyProtection="1">
      <protection locked="0"/>
    </xf>
    <xf numFmtId="0" fontId="15" fillId="0" borderId="1" xfId="0" applyNumberFormat="1" applyFont="1" applyBorder="1" applyAlignment="1">
      <alignment horizontal="center" shrinkToFit="1"/>
    </xf>
    <xf numFmtId="0" fontId="15" fillId="0" borderId="2" xfId="0" applyNumberFormat="1" applyFont="1" applyBorder="1" applyAlignment="1">
      <alignment horizontal="left" shrinkToFit="1"/>
    </xf>
    <xf numFmtId="1" fontId="15" fillId="0" borderId="1" xfId="0" applyNumberFormat="1" applyFont="1" applyBorder="1" applyAlignment="1">
      <alignment shrinkToFit="1"/>
    </xf>
    <xf numFmtId="2" fontId="15" fillId="0" borderId="1" xfId="0" applyNumberFormat="1" applyFont="1" applyBorder="1" applyAlignment="1">
      <alignment shrinkToFit="1"/>
    </xf>
    <xf numFmtId="0" fontId="15" fillId="0" borderId="9" xfId="0" applyNumberFormat="1" applyFont="1" applyBorder="1" applyAlignment="1">
      <alignment horizontal="center" shrinkToFit="1"/>
    </xf>
    <xf numFmtId="1" fontId="3" fillId="0" borderId="1" xfId="0" applyNumberFormat="1" applyFont="1" applyBorder="1" applyAlignment="1">
      <alignment shrinkToFit="1"/>
    </xf>
    <xf numFmtId="2" fontId="3" fillId="0" borderId="1" xfId="0" applyNumberFormat="1" applyFont="1" applyBorder="1" applyAlignment="1">
      <alignment shrinkToFit="1"/>
    </xf>
    <xf numFmtId="0" fontId="15" fillId="0" borderId="1" xfId="0" applyNumberFormat="1" applyFont="1" applyBorder="1" applyAlignment="1" applyProtection="1">
      <alignment horizontal="center" shrinkToFit="1"/>
      <protection locked="0"/>
    </xf>
    <xf numFmtId="0" fontId="15" fillId="0" borderId="1" xfId="0" applyNumberFormat="1" applyFont="1" applyBorder="1" applyAlignment="1" applyProtection="1">
      <alignment horizontal="left" shrinkToFit="1"/>
      <protection locked="0"/>
    </xf>
    <xf numFmtId="0" fontId="3" fillId="0" borderId="1" xfId="0" applyNumberFormat="1" applyFont="1" applyBorder="1" applyAlignment="1" applyProtection="1">
      <alignment shrinkToFit="1"/>
      <protection locked="0"/>
    </xf>
    <xf numFmtId="0" fontId="3" fillId="0" borderId="1" xfId="0" applyNumberFormat="1" applyFont="1" applyBorder="1" applyAlignment="1" applyProtection="1">
      <alignment horizontal="center" shrinkToFit="1"/>
      <protection locked="0"/>
    </xf>
    <xf numFmtId="0" fontId="15" fillId="0" borderId="1" xfId="0" applyNumberFormat="1" applyFont="1" applyBorder="1" applyAlignment="1" applyProtection="1">
      <alignment shrinkToFit="1"/>
      <protection locked="0"/>
    </xf>
    <xf numFmtId="0" fontId="3" fillId="0" borderId="1" xfId="0" applyNumberFormat="1" applyFont="1" applyBorder="1" applyAlignment="1" applyProtection="1">
      <alignment horizontal="left" shrinkToFit="1"/>
      <protection locked="0"/>
    </xf>
    <xf numFmtId="0" fontId="15" fillId="0" borderId="0" xfId="0" applyNumberFormat="1" applyFont="1" applyAlignment="1" applyProtection="1">
      <alignment shrinkToFit="1"/>
      <protection locked="0"/>
    </xf>
    <xf numFmtId="0" fontId="27" fillId="2" borderId="0" xfId="0" applyNumberFormat="1" applyFont="1" applyFill="1" applyProtection="1">
      <protection locked="0"/>
    </xf>
    <xf numFmtId="0" fontId="5" fillId="2" borderId="0" xfId="0" applyNumberFormat="1" applyFont="1" applyFill="1" applyProtection="1">
      <protection locked="0"/>
    </xf>
    <xf numFmtId="0" fontId="5" fillId="2" borderId="0" xfId="0" applyNumberFormat="1" applyFont="1" applyFill="1" applyAlignment="1" applyProtection="1">
      <alignment horizontal="center"/>
      <protection locked="0"/>
    </xf>
    <xf numFmtId="0" fontId="28" fillId="2" borderId="1" xfId="0" applyNumberFormat="1" applyFont="1" applyFill="1" applyBorder="1" applyAlignment="1" applyProtection="1">
      <alignment horizontal="center"/>
      <protection locked="0"/>
    </xf>
    <xf numFmtId="0" fontId="28" fillId="2" borderId="1" xfId="0" applyNumberFormat="1" applyFont="1" applyFill="1" applyBorder="1" applyProtection="1">
      <protection locked="0"/>
    </xf>
    <xf numFmtId="1" fontId="29" fillId="2" borderId="1" xfId="0" applyNumberFormat="1" applyFont="1" applyFill="1" applyBorder="1" applyAlignment="1" applyProtection="1">
      <alignment horizontal="center"/>
      <protection locked="0"/>
    </xf>
    <xf numFmtId="2" fontId="29" fillId="2" borderId="1" xfId="0" applyNumberFormat="1" applyFont="1" applyFill="1" applyBorder="1" applyAlignment="1" applyProtection="1">
      <alignment horizontal="center"/>
      <protection locked="0"/>
    </xf>
    <xf numFmtId="0" fontId="29" fillId="2" borderId="1" xfId="0" applyNumberFormat="1" applyFont="1" applyFill="1" applyBorder="1" applyAlignment="1" applyProtection="1">
      <alignment horizontal="center"/>
      <protection locked="0"/>
    </xf>
    <xf numFmtId="0" fontId="29" fillId="2" borderId="1" xfId="0" applyNumberFormat="1" applyFont="1" applyFill="1" applyBorder="1" applyProtection="1">
      <protection locked="0"/>
    </xf>
    <xf numFmtId="1" fontId="29" fillId="2" borderId="1" xfId="0" applyNumberFormat="1" applyFont="1" applyFill="1" applyBorder="1" applyProtection="1">
      <protection locked="0"/>
    </xf>
    <xf numFmtId="2" fontId="29" fillId="2" borderId="1" xfId="0" applyNumberFormat="1" applyFont="1" applyFill="1" applyBorder="1" applyProtection="1">
      <protection locked="0"/>
    </xf>
    <xf numFmtId="1" fontId="28" fillId="2" borderId="1" xfId="0" applyNumberFormat="1" applyFont="1" applyFill="1" applyBorder="1"/>
    <xf numFmtId="2" fontId="28" fillId="2" borderId="1" xfId="0" applyNumberFormat="1" applyFont="1" applyFill="1" applyBorder="1"/>
    <xf numFmtId="1" fontId="28" fillId="2" borderId="1" xfId="0" applyNumberFormat="1" applyFont="1" applyFill="1" applyBorder="1" applyProtection="1">
      <protection locked="0"/>
    </xf>
    <xf numFmtId="2" fontId="28" fillId="2" borderId="1" xfId="0" applyNumberFormat="1" applyFont="1" applyFill="1" applyBorder="1" applyProtection="1">
      <protection locked="0"/>
    </xf>
    <xf numFmtId="0" fontId="27" fillId="0" borderId="0" xfId="0" applyNumberFormat="1" applyFont="1" applyProtection="1">
      <protection locked="0"/>
    </xf>
    <xf numFmtId="0" fontId="29" fillId="2" borderId="1" xfId="0" applyNumberFormat="1" applyFont="1" applyFill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Protection="1">
      <protection locked="0"/>
    </xf>
    <xf numFmtId="1" fontId="6" fillId="2" borderId="1" xfId="0" applyNumberFormat="1" applyFont="1" applyFill="1" applyBorder="1" applyAlignment="1" applyProtection="1">
      <alignment horizontal="right"/>
      <protection locked="0"/>
    </xf>
    <xf numFmtId="2" fontId="6" fillId="2" borderId="1" xfId="0" applyNumberFormat="1" applyFont="1" applyFill="1" applyBorder="1" applyAlignment="1" applyProtection="1">
      <alignment horizontal="right"/>
      <protection locked="0"/>
    </xf>
    <xf numFmtId="0" fontId="6" fillId="2" borderId="1" xfId="0" applyNumberFormat="1" applyFont="1" applyFill="1" applyBorder="1" applyProtection="1">
      <protection locked="0"/>
    </xf>
    <xf numFmtId="1" fontId="6" fillId="2" borderId="0" xfId="0" applyNumberFormat="1" applyFont="1" applyFill="1" applyProtection="1">
      <protection locked="0"/>
    </xf>
    <xf numFmtId="2" fontId="6" fillId="2" borderId="0" xfId="0" applyNumberFormat="1" applyFont="1" applyFill="1" applyProtection="1">
      <protection locked="0"/>
    </xf>
    <xf numFmtId="1" fontId="29" fillId="2" borderId="1" xfId="0" applyNumberFormat="1" applyFont="1" applyFill="1" applyBorder="1" applyAlignment="1" applyProtection="1">
      <alignment horizontal="right"/>
      <protection locked="0"/>
    </xf>
    <xf numFmtId="2" fontId="29" fillId="2" borderId="1" xfId="0" applyNumberFormat="1" applyFont="1" applyFill="1" applyBorder="1" applyAlignment="1" applyProtection="1">
      <alignment horizontal="right"/>
      <protection locked="0"/>
    </xf>
    <xf numFmtId="0" fontId="28" fillId="0" borderId="1" xfId="0" applyNumberFormat="1" applyFont="1" applyBorder="1" applyAlignment="1" applyProtection="1">
      <alignment horizontal="center"/>
      <protection locked="0"/>
    </xf>
    <xf numFmtId="0" fontId="29" fillId="0" borderId="1" xfId="0" applyNumberFormat="1" applyFont="1" applyBorder="1" applyProtection="1">
      <protection locked="0"/>
    </xf>
    <xf numFmtId="1" fontId="29" fillId="0" borderId="1" xfId="0" applyNumberFormat="1" applyFont="1" applyBorder="1" applyProtection="1">
      <protection locked="0"/>
    </xf>
    <xf numFmtId="2" fontId="29" fillId="0" borderId="1" xfId="0" applyNumberFormat="1" applyFont="1" applyBorder="1" applyProtection="1">
      <protection locked="0"/>
    </xf>
    <xf numFmtId="0" fontId="28" fillId="0" borderId="1" xfId="0" applyNumberFormat="1" applyFont="1" applyBorder="1" applyProtection="1">
      <protection locked="0"/>
    </xf>
    <xf numFmtId="1" fontId="28" fillId="0" borderId="1" xfId="0" applyNumberFormat="1" applyFont="1" applyBorder="1" applyProtection="1">
      <protection locked="0"/>
    </xf>
    <xf numFmtId="2" fontId="28" fillId="0" borderId="1" xfId="0" applyNumberFormat="1" applyFont="1" applyBorder="1" applyProtection="1">
      <protection locked="0"/>
    </xf>
    <xf numFmtId="0" fontId="27" fillId="2" borderId="0" xfId="0" applyNumberFormat="1" applyFont="1" applyFill="1" applyAlignment="1" applyProtection="1">
      <alignment horizontal="center"/>
      <protection locked="0"/>
    </xf>
    <xf numFmtId="1" fontId="27" fillId="2" borderId="0" xfId="0" applyNumberFormat="1" applyFont="1" applyFill="1" applyProtection="1">
      <protection locked="0"/>
    </xf>
    <xf numFmtId="2" fontId="27" fillId="2" borderId="0" xfId="0" applyNumberFormat="1" applyFont="1" applyFill="1" applyProtection="1">
      <protection locked="0"/>
    </xf>
    <xf numFmtId="0" fontId="30" fillId="0" borderId="0" xfId="0" applyFont="1" applyProtection="1">
      <protection locked="0"/>
    </xf>
    <xf numFmtId="2" fontId="4" fillId="0" borderId="1" xfId="0" applyNumberFormat="1" applyFont="1" applyBorder="1" applyAlignment="1">
      <alignment horizontal="center"/>
    </xf>
    <xf numFmtId="0" fontId="30" fillId="0" borderId="1" xfId="0" applyFont="1" applyBorder="1"/>
    <xf numFmtId="0" fontId="6" fillId="0" borderId="1" xfId="0" applyFont="1" applyBorder="1"/>
    <xf numFmtId="0" fontId="30" fillId="0" borderId="1" xfId="0" applyFont="1" applyBorder="1" applyAlignment="1">
      <alignment horizontal="right"/>
    </xf>
    <xf numFmtId="2" fontId="30" fillId="0" borderId="1" xfId="0" applyNumberFormat="1" applyFont="1" applyBorder="1" applyAlignment="1">
      <alignment horizontal="right"/>
    </xf>
    <xf numFmtId="0" fontId="30" fillId="0" borderId="1" xfId="0" applyFont="1" applyBorder="1" applyProtection="1">
      <protection locked="0"/>
    </xf>
    <xf numFmtId="2" fontId="30" fillId="0" borderId="1" xfId="0" applyNumberFormat="1" applyFont="1" applyBorder="1" applyProtection="1">
      <protection locked="0"/>
    </xf>
    <xf numFmtId="0" fontId="6" fillId="0" borderId="1" xfId="0" applyFont="1" applyBorder="1" applyAlignment="1">
      <alignment horizontal="center"/>
    </xf>
    <xf numFmtId="1" fontId="30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1" fontId="30" fillId="0" borderId="1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right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Protection="1">
      <protection locked="0"/>
    </xf>
    <xf numFmtId="0" fontId="31" fillId="0" borderId="1" xfId="0" applyFont="1" applyBorder="1"/>
    <xf numFmtId="2" fontId="4" fillId="0" borderId="1" xfId="0" applyNumberFormat="1" applyFont="1" applyBorder="1" applyAlignment="1">
      <alignment horizontal="right"/>
    </xf>
    <xf numFmtId="0" fontId="31" fillId="0" borderId="0" xfId="0" applyFont="1" applyProtection="1">
      <protection locked="0"/>
    </xf>
    <xf numFmtId="2" fontId="30" fillId="0" borderId="0" xfId="0" applyNumberFormat="1" applyFont="1" applyProtection="1">
      <protection locked="0"/>
    </xf>
    <xf numFmtId="0" fontId="33" fillId="0" borderId="0" xfId="0" applyFont="1"/>
    <xf numFmtId="0" fontId="31" fillId="0" borderId="22" xfId="0" applyFont="1" applyBorder="1" applyAlignment="1">
      <alignment horizontal="center" wrapText="1"/>
    </xf>
    <xf numFmtId="2" fontId="31" fillId="0" borderId="1" xfId="0" applyNumberFormat="1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2" fontId="31" fillId="0" borderId="23" xfId="0" applyNumberFormat="1" applyFont="1" applyBorder="1" applyAlignment="1">
      <alignment horizontal="center" wrapText="1"/>
    </xf>
    <xf numFmtId="0" fontId="15" fillId="0" borderId="22" xfId="3" applyFont="1" applyBorder="1" applyAlignment="1">
      <alignment horizontal="right" vertical="center" wrapText="1"/>
    </xf>
    <xf numFmtId="0" fontId="15" fillId="0" borderId="26" xfId="3" applyFont="1" applyBorder="1" applyAlignment="1">
      <alignment horizontal="left" vertical="center" wrapText="1"/>
    </xf>
    <xf numFmtId="0" fontId="34" fillId="0" borderId="22" xfId="0" applyFont="1" applyBorder="1" applyAlignment="1">
      <alignment vertical="center"/>
    </xf>
    <xf numFmtId="2" fontId="34" fillId="0" borderId="1" xfId="0" applyNumberFormat="1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2" fontId="34" fillId="0" borderId="23" xfId="0" applyNumberFormat="1" applyFont="1" applyBorder="1" applyAlignment="1">
      <alignment vertical="center"/>
    </xf>
    <xf numFmtId="0" fontId="15" fillId="3" borderId="26" xfId="3" applyFont="1" applyFill="1" applyBorder="1" applyAlignment="1">
      <alignment horizontal="left" vertical="center" wrapText="1"/>
    </xf>
    <xf numFmtId="0" fontId="15" fillId="0" borderId="26" xfId="0" applyFont="1" applyBorder="1" applyAlignment="1">
      <alignment vertical="center"/>
    </xf>
    <xf numFmtId="0" fontId="38" fillId="0" borderId="26" xfId="0" applyFont="1" applyBorder="1" applyAlignment="1">
      <alignment vertical="center"/>
    </xf>
    <xf numFmtId="0" fontId="39" fillId="0" borderId="26" xfId="3" applyFont="1" applyBorder="1" applyAlignment="1">
      <alignment horizontal="left" vertical="center" wrapText="1"/>
    </xf>
    <xf numFmtId="0" fontId="31" fillId="0" borderId="27" xfId="0" applyFont="1" applyBorder="1" applyAlignment="1">
      <alignment vertical="center"/>
    </xf>
    <xf numFmtId="0" fontId="31" fillId="0" borderId="28" xfId="0" applyFont="1" applyBorder="1" applyAlignment="1">
      <alignment vertical="center"/>
    </xf>
    <xf numFmtId="0" fontId="36" fillId="0" borderId="27" xfId="0" applyFont="1" applyBorder="1" applyAlignment="1">
      <alignment vertical="center"/>
    </xf>
    <xf numFmtId="2" fontId="36" fillId="0" borderId="27" xfId="0" applyNumberFormat="1" applyFont="1" applyBorder="1" applyAlignment="1">
      <alignment vertical="center"/>
    </xf>
    <xf numFmtId="2" fontId="33" fillId="0" borderId="0" xfId="0" applyNumberFormat="1" applyFont="1"/>
    <xf numFmtId="1" fontId="33" fillId="0" borderId="0" xfId="0" applyNumberFormat="1" applyFont="1"/>
    <xf numFmtId="0" fontId="42" fillId="0" borderId="0" xfId="0" applyFont="1"/>
    <xf numFmtId="0" fontId="37" fillId="0" borderId="0" xfId="0" applyFont="1" applyAlignment="1">
      <alignment horizontal="center"/>
    </xf>
    <xf numFmtId="2" fontId="37" fillId="0" borderId="0" xfId="0" applyNumberFormat="1" applyFont="1" applyAlignment="1">
      <alignment horizontal="center"/>
    </xf>
    <xf numFmtId="0" fontId="36" fillId="0" borderId="1" xfId="0" applyFont="1" applyBorder="1" applyAlignment="1">
      <alignment horizontal="center" wrapText="1"/>
    </xf>
    <xf numFmtId="2" fontId="36" fillId="0" borderId="1" xfId="0" applyNumberFormat="1" applyFont="1" applyBorder="1" applyAlignment="1">
      <alignment horizontal="center" wrapText="1"/>
    </xf>
    <xf numFmtId="0" fontId="15" fillId="0" borderId="1" xfId="3" applyFont="1" applyBorder="1" applyAlignment="1">
      <alignment horizontal="right" vertical="center" wrapText="1"/>
    </xf>
    <xf numFmtId="0" fontId="15" fillId="0" borderId="3" xfId="3" applyFont="1" applyBorder="1" applyAlignment="1">
      <alignment horizontal="left" vertical="center" wrapText="1"/>
    </xf>
    <xf numFmtId="0" fontId="37" fillId="0" borderId="1" xfId="0" applyFont="1" applyBorder="1" applyAlignment="1">
      <alignment vertical="center"/>
    </xf>
    <xf numFmtId="2" fontId="37" fillId="0" borderId="1" xfId="0" applyNumberFormat="1" applyFont="1" applyBorder="1" applyAlignment="1">
      <alignment vertical="center"/>
    </xf>
    <xf numFmtId="1" fontId="37" fillId="0" borderId="1" xfId="0" applyNumberFormat="1" applyFont="1" applyBorder="1" applyAlignment="1">
      <alignment vertical="center"/>
    </xf>
    <xf numFmtId="0" fontId="15" fillId="3" borderId="3" xfId="3" applyFont="1" applyFill="1" applyBorder="1" applyAlignment="1">
      <alignment horizontal="left" vertical="center" wrapText="1"/>
    </xf>
    <xf numFmtId="0" fontId="15" fillId="0" borderId="3" xfId="0" applyFont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6" fillId="0" borderId="0" xfId="0" applyFont="1"/>
    <xf numFmtId="0" fontId="37" fillId="0" borderId="0" xfId="0" applyFont="1"/>
    <xf numFmtId="0" fontId="37" fillId="0" borderId="27" xfId="0" applyFont="1" applyBorder="1" applyAlignment="1">
      <alignment horizontal="center" wrapText="1"/>
    </xf>
    <xf numFmtId="2" fontId="37" fillId="0" borderId="31" xfId="0" applyNumberFormat="1" applyFont="1" applyBorder="1" applyAlignment="1">
      <alignment horizontal="center" wrapText="1"/>
    </xf>
    <xf numFmtId="0" fontId="37" fillId="0" borderId="31" xfId="0" applyFont="1" applyBorder="1" applyAlignment="1">
      <alignment horizontal="center" wrapText="1"/>
    </xf>
    <xf numFmtId="2" fontId="37" fillId="0" borderId="32" xfId="0" applyNumberFormat="1" applyFont="1" applyBorder="1" applyAlignment="1">
      <alignment horizontal="center" wrapText="1"/>
    </xf>
    <xf numFmtId="0" fontId="15" fillId="0" borderId="24" xfId="3" applyFont="1" applyBorder="1" applyAlignment="1">
      <alignment horizontal="right" vertical="center" wrapText="1"/>
    </xf>
    <xf numFmtId="0" fontId="15" fillId="0" borderId="33" xfId="3" applyFont="1" applyBorder="1" applyAlignment="1">
      <alignment horizontal="left" vertical="center" wrapText="1"/>
    </xf>
    <xf numFmtId="0" fontId="45" fillId="0" borderId="24" xfId="0" applyFont="1" applyBorder="1" applyAlignment="1">
      <alignment vertical="center"/>
    </xf>
    <xf numFmtId="2" fontId="45" fillId="0" borderId="8" xfId="0" applyNumberFormat="1" applyFont="1" applyBorder="1" applyAlignment="1">
      <alignment vertical="center"/>
    </xf>
    <xf numFmtId="0" fontId="45" fillId="0" borderId="8" xfId="0" applyFont="1" applyBorder="1" applyAlignment="1">
      <alignment vertical="center"/>
    </xf>
    <xf numFmtId="2" fontId="45" fillId="0" borderId="25" xfId="0" applyNumberFormat="1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2" fontId="37" fillId="0" borderId="8" xfId="0" applyNumberFormat="1" applyFont="1" applyBorder="1" applyAlignment="1">
      <alignment vertical="center"/>
    </xf>
    <xf numFmtId="0" fontId="37" fillId="0" borderId="8" xfId="0" applyFont="1" applyBorder="1" applyAlignment="1">
      <alignment vertical="center"/>
    </xf>
    <xf numFmtId="2" fontId="37" fillId="0" borderId="25" xfId="0" applyNumberFormat="1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2" fontId="45" fillId="0" borderId="1" xfId="0" applyNumberFormat="1" applyFont="1" applyBorder="1" applyAlignment="1">
      <alignment vertical="center"/>
    </xf>
    <xf numFmtId="0" fontId="45" fillId="0" borderId="1" xfId="0" applyFont="1" applyBorder="1" applyAlignment="1">
      <alignment vertical="center"/>
    </xf>
    <xf numFmtId="2" fontId="45" fillId="0" borderId="23" xfId="0" applyNumberFormat="1" applyFont="1" applyBorder="1" applyAlignment="1">
      <alignment vertical="center"/>
    </xf>
    <xf numFmtId="0" fontId="15" fillId="0" borderId="34" xfId="3" applyFont="1" applyBorder="1" applyAlignment="1">
      <alignment horizontal="right" vertical="center" wrapText="1"/>
    </xf>
    <xf numFmtId="0" fontId="15" fillId="0" borderId="35" xfId="3" applyFont="1" applyBorder="1" applyAlignment="1">
      <alignment horizontal="left" vertical="center" wrapText="1"/>
    </xf>
    <xf numFmtId="0" fontId="45" fillId="0" borderId="34" xfId="0" applyFont="1" applyBorder="1" applyAlignment="1">
      <alignment vertical="center"/>
    </xf>
    <xf numFmtId="2" fontId="45" fillId="0" borderId="11" xfId="0" applyNumberFormat="1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2" fontId="45" fillId="0" borderId="36" xfId="0" applyNumberFormat="1" applyFont="1" applyBorder="1" applyAlignment="1">
      <alignment vertical="center"/>
    </xf>
    <xf numFmtId="0" fontId="37" fillId="0" borderId="37" xfId="0" applyFont="1" applyBorder="1" applyAlignment="1">
      <alignment vertical="center"/>
    </xf>
    <xf numFmtId="0" fontId="37" fillId="0" borderId="38" xfId="0" applyFont="1" applyBorder="1" applyAlignment="1">
      <alignment vertical="center"/>
    </xf>
    <xf numFmtId="0" fontId="45" fillId="0" borderId="37" xfId="0" applyFont="1" applyBorder="1" applyAlignment="1">
      <alignment vertical="center"/>
    </xf>
    <xf numFmtId="2" fontId="45" fillId="0" borderId="37" xfId="0" applyNumberFormat="1" applyFont="1" applyBorder="1" applyAlignment="1">
      <alignment vertical="center"/>
    </xf>
    <xf numFmtId="2" fontId="45" fillId="0" borderId="39" xfId="0" applyNumberFormat="1" applyFont="1" applyBorder="1" applyAlignment="1">
      <alignment vertical="center"/>
    </xf>
    <xf numFmtId="2" fontId="45" fillId="0" borderId="40" xfId="0" applyNumberFormat="1" applyFont="1" applyBorder="1" applyAlignment="1">
      <alignment vertical="center"/>
    </xf>
    <xf numFmtId="0" fontId="45" fillId="0" borderId="40" xfId="0" applyFont="1" applyBorder="1" applyAlignment="1">
      <alignment vertical="center"/>
    </xf>
    <xf numFmtId="2" fontId="45" fillId="0" borderId="41" xfId="0" applyNumberFormat="1" applyFont="1" applyBorder="1" applyAlignment="1">
      <alignment vertical="center"/>
    </xf>
    <xf numFmtId="2" fontId="37" fillId="0" borderId="0" xfId="0" applyNumberFormat="1" applyFont="1"/>
    <xf numFmtId="1" fontId="37" fillId="0" borderId="0" xfId="0" applyNumberFormat="1" applyFont="1"/>
    <xf numFmtId="0" fontId="6" fillId="0" borderId="0" xfId="0" applyNumberFormat="1" applyFont="1" applyProtection="1">
      <protection locked="0"/>
    </xf>
    <xf numFmtId="0" fontId="46" fillId="0" borderId="0" xfId="0" applyNumberFormat="1" applyFont="1" applyProtection="1">
      <protection locked="0"/>
    </xf>
    <xf numFmtId="0" fontId="47" fillId="0" borderId="0" xfId="0" applyNumberFormat="1" applyFont="1" applyProtection="1">
      <protection locked="0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47" fillId="0" borderId="0" xfId="0" applyNumberFormat="1" applyFont="1" applyAlignment="1" applyProtection="1">
      <alignment horizontal="center"/>
      <protection locked="0"/>
    </xf>
    <xf numFmtId="0" fontId="5" fillId="0" borderId="1" xfId="0" applyNumberFormat="1" applyFont="1" applyBorder="1" applyProtection="1">
      <protection locked="0"/>
    </xf>
    <xf numFmtId="0" fontId="27" fillId="0" borderId="1" xfId="0" applyNumberFormat="1" applyFont="1" applyBorder="1" applyProtection="1">
      <protection locked="0"/>
    </xf>
    <xf numFmtId="0" fontId="27" fillId="0" borderId="1" xfId="0" applyNumberFormat="1" applyFont="1" applyBorder="1" applyAlignment="1" applyProtection="1">
      <alignment horizontal="center"/>
      <protection locked="0"/>
    </xf>
    <xf numFmtId="0" fontId="27" fillId="0" borderId="1" xfId="0" applyNumberFormat="1" applyFont="1" applyBorder="1"/>
    <xf numFmtId="0" fontId="5" fillId="0" borderId="1" xfId="0" applyNumberFormat="1" applyFont="1" applyBorder="1"/>
    <xf numFmtId="0" fontId="27" fillId="0" borderId="1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NumberFormat="1" applyFont="1" applyBorder="1" applyProtection="1">
      <protection locked="0"/>
    </xf>
    <xf numFmtId="1" fontId="6" fillId="0" borderId="1" xfId="0" applyNumberFormat="1" applyFont="1" applyBorder="1" applyProtection="1">
      <protection locked="0"/>
    </xf>
    <xf numFmtId="0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NumberFormat="1" applyFont="1" applyBorder="1" applyProtection="1">
      <protection locked="0"/>
    </xf>
    <xf numFmtId="1" fontId="38" fillId="0" borderId="1" xfId="0" applyNumberFormat="1" applyFont="1" applyBorder="1"/>
    <xf numFmtId="1" fontId="38" fillId="2" borderId="1" xfId="0" applyNumberFormat="1" applyFont="1" applyFill="1" applyBorder="1"/>
    <xf numFmtId="1" fontId="38" fillId="0" borderId="1" xfId="0" applyNumberFormat="1" applyFont="1" applyBorder="1" applyProtection="1">
      <protection locked="0"/>
    </xf>
    <xf numFmtId="1" fontId="14" fillId="0" borderId="1" xfId="0" applyNumberFormat="1" applyFont="1" applyBorder="1"/>
    <xf numFmtId="1" fontId="14" fillId="2" borderId="1" xfId="0" applyNumberFormat="1" applyFont="1" applyFill="1" applyBorder="1"/>
    <xf numFmtId="1" fontId="14" fillId="0" borderId="1" xfId="0" applyNumberFormat="1" applyFont="1" applyBorder="1" applyProtection="1">
      <protection locked="0"/>
    </xf>
    <xf numFmtId="1" fontId="38" fillId="0" borderId="1" xfId="0" applyNumberFormat="1" applyFont="1" applyBorder="1" applyAlignment="1" applyProtection="1">
      <alignment horizontal="right"/>
      <protection locked="0"/>
    </xf>
    <xf numFmtId="1" fontId="38" fillId="2" borderId="1" xfId="0" applyNumberFormat="1" applyFont="1" applyFill="1" applyBorder="1" applyAlignment="1" applyProtection="1">
      <alignment horizontal="right"/>
      <protection locked="0"/>
    </xf>
    <xf numFmtId="0" fontId="38" fillId="0" borderId="1" xfId="0" applyNumberFormat="1" applyFont="1" applyBorder="1" applyProtection="1">
      <protection locked="0"/>
    </xf>
    <xf numFmtId="1" fontId="38" fillId="2" borderId="1" xfId="0" applyNumberFormat="1" applyFont="1" applyFill="1" applyBorder="1" applyProtection="1">
      <protection locked="0"/>
    </xf>
    <xf numFmtId="0" fontId="14" fillId="0" borderId="1" xfId="0" applyNumberFormat="1" applyFont="1" applyBorder="1"/>
    <xf numFmtId="0" fontId="14" fillId="2" borderId="1" xfId="0" applyNumberFormat="1" applyFont="1" applyFill="1" applyBorder="1"/>
    <xf numFmtId="1" fontId="14" fillId="2" borderId="1" xfId="0" applyNumberFormat="1" applyFont="1" applyFill="1" applyBorder="1" applyProtection="1">
      <protection locked="0"/>
    </xf>
    <xf numFmtId="0" fontId="14" fillId="0" borderId="1" xfId="0" applyNumberFormat="1" applyFont="1" applyBorder="1" applyProtection="1">
      <protection locked="0"/>
    </xf>
    <xf numFmtId="1" fontId="4" fillId="0" borderId="1" xfId="0" applyNumberFormat="1" applyFont="1" applyBorder="1" applyProtection="1">
      <protection locked="0"/>
    </xf>
    <xf numFmtId="0" fontId="28" fillId="0" borderId="0" xfId="0" applyNumberFormat="1" applyFont="1" applyProtection="1">
      <protection locked="0"/>
    </xf>
    <xf numFmtId="1" fontId="6" fillId="0" borderId="0" xfId="0" applyNumberFormat="1" applyFont="1" applyProtection="1">
      <protection locked="0"/>
    </xf>
    <xf numFmtId="0" fontId="45" fillId="0" borderId="0" xfId="0" applyFont="1"/>
    <xf numFmtId="0" fontId="30" fillId="0" borderId="1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/>
    </xf>
    <xf numFmtId="0" fontId="30" fillId="0" borderId="0" xfId="0" applyFont="1"/>
    <xf numFmtId="0" fontId="45" fillId="0" borderId="1" xfId="0" applyFont="1" applyBorder="1" applyAlignment="1">
      <alignment horizontal="center" wrapText="1"/>
    </xf>
    <xf numFmtId="0" fontId="45" fillId="0" borderId="1" xfId="0" applyFont="1" applyBorder="1"/>
    <xf numFmtId="0" fontId="45" fillId="0" borderId="1" xfId="0" applyFont="1" applyBorder="1" applyAlignment="1">
      <alignment horizontal="right" wrapText="1"/>
    </xf>
    <xf numFmtId="0" fontId="45" fillId="0" borderId="1" xfId="0" applyFont="1" applyFill="1" applyBorder="1" applyAlignment="1">
      <alignment horizontal="right" wrapText="1"/>
    </xf>
    <xf numFmtId="2" fontId="45" fillId="0" borderId="1" xfId="0" applyNumberFormat="1" applyFont="1" applyBorder="1" applyAlignment="1">
      <alignment horizontal="right" wrapText="1"/>
    </xf>
    <xf numFmtId="165" fontId="37" fillId="0" borderId="1" xfId="1" applyNumberFormat="1" applyFont="1" applyBorder="1" applyAlignment="1">
      <alignment horizontal="right" wrapText="1"/>
    </xf>
    <xf numFmtId="165" fontId="37" fillId="0" borderId="1" xfId="1" applyNumberFormat="1" applyFont="1" applyFill="1" applyBorder="1" applyAlignment="1">
      <alignment horizontal="right" wrapText="1"/>
    </xf>
    <xf numFmtId="43" fontId="37" fillId="0" borderId="1" xfId="1" applyFont="1" applyBorder="1" applyAlignment="1">
      <alignment horizontal="right" wrapText="1"/>
    </xf>
    <xf numFmtId="0" fontId="37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wrapText="1"/>
    </xf>
    <xf numFmtId="2" fontId="45" fillId="0" borderId="1" xfId="0" applyNumberFormat="1" applyFont="1" applyBorder="1" applyAlignment="1">
      <alignment wrapText="1"/>
    </xf>
    <xf numFmtId="0" fontId="43" fillId="0" borderId="1" xfId="0" applyFont="1" applyBorder="1" applyAlignment="1">
      <alignment wrapText="1"/>
    </xf>
    <xf numFmtId="0" fontId="53" fillId="0" borderId="1" xfId="0" applyFont="1" applyBorder="1" applyAlignment="1">
      <alignment wrapText="1"/>
    </xf>
    <xf numFmtId="2" fontId="35" fillId="0" borderId="1" xfId="0" applyNumberFormat="1" applyFont="1" applyBorder="1" applyAlignment="1">
      <alignment wrapText="1"/>
    </xf>
    <xf numFmtId="0" fontId="54" fillId="0" borderId="1" xfId="0" applyFont="1" applyBorder="1"/>
    <xf numFmtId="0" fontId="51" fillId="0" borderId="0" xfId="0" applyFont="1" applyFill="1"/>
    <xf numFmtId="0" fontId="42" fillId="0" borderId="0" xfId="0" applyFont="1" applyFill="1"/>
    <xf numFmtId="0" fontId="40" fillId="0" borderId="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vertical="center" wrapText="1"/>
    </xf>
    <xf numFmtId="0" fontId="40" fillId="0" borderId="0" xfId="0" applyFont="1" applyFill="1"/>
    <xf numFmtId="0" fontId="50" fillId="0" borderId="1" xfId="0" applyFont="1" applyFill="1" applyBorder="1" applyAlignment="1">
      <alignment vertical="center"/>
    </xf>
    <xf numFmtId="2" fontId="50" fillId="0" borderId="1" xfId="0" applyNumberFormat="1" applyFont="1" applyFill="1" applyBorder="1" applyAlignment="1">
      <alignment vertical="center"/>
    </xf>
    <xf numFmtId="0" fontId="51" fillId="0" borderId="1" xfId="0" applyFont="1" applyFill="1" applyBorder="1" applyAlignment="1">
      <alignment vertical="center"/>
    </xf>
    <xf numFmtId="2" fontId="50" fillId="0" borderId="1" xfId="0" applyNumberFormat="1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/>
    </xf>
    <xf numFmtId="0" fontId="5" fillId="0" borderId="0" xfId="0" applyFont="1" applyFill="1"/>
    <xf numFmtId="2" fontId="4" fillId="0" borderId="0" xfId="0" applyNumberFormat="1" applyFont="1" applyFill="1"/>
    <xf numFmtId="0" fontId="58" fillId="0" borderId="0" xfId="0" applyFont="1" applyFill="1"/>
    <xf numFmtId="0" fontId="59" fillId="0" borderId="1" xfId="0" applyFont="1" applyFill="1" applyBorder="1"/>
    <xf numFmtId="0" fontId="60" fillId="0" borderId="0" xfId="0" applyFont="1" applyFill="1"/>
    <xf numFmtId="0" fontId="61" fillId="0" borderId="1" xfId="0" applyFont="1" applyFill="1" applyBorder="1"/>
    <xf numFmtId="0" fontId="61" fillId="0" borderId="1" xfId="0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/>
    </xf>
    <xf numFmtId="0" fontId="60" fillId="0" borderId="1" xfId="0" applyFont="1" applyFill="1" applyBorder="1"/>
    <xf numFmtId="0" fontId="62" fillId="0" borderId="1" xfId="0" applyFont="1" applyFill="1" applyBorder="1"/>
    <xf numFmtId="1" fontId="61" fillId="0" borderId="1" xfId="0" applyNumberFormat="1" applyFont="1" applyFill="1" applyBorder="1"/>
    <xf numFmtId="0" fontId="11" fillId="0" borderId="0" xfId="0" applyFont="1" applyFill="1"/>
    <xf numFmtId="0" fontId="50" fillId="0" borderId="1" xfId="0" applyFont="1" applyFill="1" applyBorder="1"/>
    <xf numFmtId="0" fontId="50" fillId="0" borderId="0" xfId="0" applyFont="1" applyFill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1" fillId="0" borderId="1" xfId="0" applyFont="1" applyFill="1" applyBorder="1" applyAlignment="1">
      <alignment horizontal="left"/>
    </xf>
    <xf numFmtId="0" fontId="50" fillId="0" borderId="1" xfId="0" applyFont="1" applyFill="1" applyBorder="1" applyAlignment="1">
      <alignment horizontal="left"/>
    </xf>
    <xf numFmtId="0" fontId="65" fillId="0" borderId="0" xfId="0" applyFont="1" applyAlignment="1">
      <alignment horizontal="left"/>
    </xf>
    <xf numFmtId="0" fontId="66" fillId="0" borderId="1" xfId="0" applyFont="1" applyBorder="1" applyAlignment="1">
      <alignment horizontal="center" vertical="center"/>
    </xf>
    <xf numFmtId="0" fontId="66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67" fillId="0" borderId="1" xfId="3" applyFont="1" applyBorder="1" applyAlignment="1">
      <alignment horizontal="right" wrapText="1"/>
    </xf>
    <xf numFmtId="0" fontId="67" fillId="0" borderId="1" xfId="3" applyFont="1" applyBorder="1" applyAlignment="1">
      <alignment horizontal="left" vertical="center" wrapText="1"/>
    </xf>
    <xf numFmtId="1" fontId="3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/>
    <xf numFmtId="2" fontId="65" fillId="0" borderId="0" xfId="0" applyNumberFormat="1" applyFont="1" applyAlignment="1">
      <alignment horizontal="left"/>
    </xf>
    <xf numFmtId="0" fontId="38" fillId="0" borderId="1" xfId="0" applyFont="1" applyBorder="1" applyAlignment="1">
      <alignment vertical="center"/>
    </xf>
    <xf numFmtId="0" fontId="27" fillId="0" borderId="1" xfId="0" applyFont="1" applyBorder="1" applyAlignment="1">
      <alignment horizontal="left" vertical="center"/>
    </xf>
    <xf numFmtId="1" fontId="68" fillId="0" borderId="1" xfId="0" applyNumberFormat="1" applyFont="1" applyBorder="1" applyAlignment="1">
      <alignment vertical="center"/>
    </xf>
    <xf numFmtId="2" fontId="69" fillId="0" borderId="1" xfId="0" applyNumberFormat="1" applyFont="1" applyBorder="1" applyAlignment="1"/>
    <xf numFmtId="0" fontId="66" fillId="0" borderId="1" xfId="0" applyFont="1" applyBorder="1" applyAlignment="1">
      <alignment horizontal="left"/>
    </xf>
    <xf numFmtId="0" fontId="66" fillId="0" borderId="1" xfId="0" applyFont="1" applyBorder="1" applyAlignment="1">
      <alignment horizontal="left" vertical="center" wrapText="1"/>
    </xf>
    <xf numFmtId="1" fontId="70" fillId="0" borderId="1" xfId="0" applyNumberFormat="1" applyFont="1" applyBorder="1" applyAlignment="1">
      <alignment horizontal="right" vertical="center"/>
    </xf>
    <xf numFmtId="2" fontId="71" fillId="0" borderId="1" xfId="0" applyNumberFormat="1" applyFont="1" applyBorder="1" applyAlignment="1">
      <alignment horizontal="left"/>
    </xf>
    <xf numFmtId="0" fontId="66" fillId="0" borderId="0" xfId="0" applyFont="1" applyAlignment="1">
      <alignment horizontal="left"/>
    </xf>
    <xf numFmtId="0" fontId="72" fillId="0" borderId="0" xfId="0" applyFont="1"/>
    <xf numFmtId="0" fontId="36" fillId="0" borderId="56" xfId="0" applyFont="1" applyBorder="1" applyAlignment="1">
      <alignment horizontal="center" vertical="center" wrapText="1"/>
    </xf>
    <xf numFmtId="0" fontId="43" fillId="0" borderId="56" xfId="0" applyFont="1" applyBorder="1" applyAlignment="1">
      <alignment horizontal="left" wrapText="1"/>
    </xf>
    <xf numFmtId="0" fontId="43" fillId="0" borderId="56" xfId="0" applyFont="1" applyBorder="1" applyAlignment="1">
      <alignment horizontal="right" wrapText="1"/>
    </xf>
    <xf numFmtId="0" fontId="36" fillId="0" borderId="56" xfId="0" applyFont="1" applyBorder="1" applyAlignment="1">
      <alignment horizontal="right" wrapText="1"/>
    </xf>
    <xf numFmtId="0" fontId="34" fillId="0" borderId="56" xfId="0" applyFont="1" applyBorder="1" applyAlignment="1">
      <alignment horizontal="right" wrapText="1"/>
    </xf>
    <xf numFmtId="0" fontId="34" fillId="0" borderId="0" xfId="0" applyFont="1"/>
    <xf numFmtId="0" fontId="50" fillId="0" borderId="0" xfId="0" applyNumberFormat="1" applyFont="1" applyAlignment="1">
      <alignment horizontal="center"/>
    </xf>
    <xf numFmtId="0" fontId="50" fillId="0" borderId="0" xfId="0" applyNumberFormat="1" applyFont="1" applyProtection="1">
      <protection locked="0"/>
    </xf>
    <xf numFmtId="0" fontId="3" fillId="0" borderId="1" xfId="0" applyNumberFormat="1" applyFont="1" applyBorder="1" applyAlignment="1">
      <alignment horizontal="center" wrapText="1"/>
    </xf>
    <xf numFmtId="0" fontId="3" fillId="0" borderId="8" xfId="0" applyNumberFormat="1" applyFont="1" applyBorder="1" applyAlignment="1">
      <alignment horizontal="center"/>
    </xf>
    <xf numFmtId="0" fontId="3" fillId="0" borderId="8" xfId="0" applyNumberFormat="1" applyFont="1" applyBorder="1"/>
    <xf numFmtId="1" fontId="50" fillId="0" borderId="1" xfId="0" applyNumberFormat="1" applyFont="1" applyBorder="1"/>
    <xf numFmtId="1" fontId="11" fillId="0" borderId="1" xfId="0" applyNumberFormat="1" applyFont="1" applyBorder="1"/>
    <xf numFmtId="0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right"/>
    </xf>
    <xf numFmtId="0" fontId="12" fillId="0" borderId="1" xfId="0" applyNumberFormat="1" applyFont="1" applyBorder="1" applyProtection="1">
      <protection locked="0"/>
    </xf>
    <xf numFmtId="1" fontId="3" fillId="0" borderId="0" xfId="0" applyNumberFormat="1" applyFont="1"/>
    <xf numFmtId="0" fontId="11" fillId="0" borderId="0" xfId="0" applyNumberFormat="1" applyFont="1"/>
    <xf numFmtId="1" fontId="11" fillId="0" borderId="0" xfId="0" applyNumberFormat="1" applyFont="1"/>
    <xf numFmtId="0" fontId="3" fillId="0" borderId="0" xfId="0" applyNumberFormat="1" applyFont="1"/>
    <xf numFmtId="1" fontId="74" fillId="0" borderId="1" xfId="0" applyNumberFormat="1" applyFont="1" applyBorder="1"/>
    <xf numFmtId="0" fontId="74" fillId="0" borderId="1" xfId="0" applyNumberFormat="1" applyFont="1" applyBorder="1" applyAlignment="1" applyProtection="1">
      <alignment wrapText="1"/>
      <protection locked="0"/>
    </xf>
    <xf numFmtId="0" fontId="78" fillId="2" borderId="1" xfId="0" applyNumberFormat="1" applyFont="1" applyFill="1" applyBorder="1" applyAlignment="1">
      <alignment horizontal="center"/>
    </xf>
    <xf numFmtId="0" fontId="76" fillId="0" borderId="1" xfId="0" applyNumberFormat="1" applyFont="1" applyBorder="1" applyAlignment="1" applyProtection="1">
      <alignment vertical="center" wrapText="1"/>
      <protection locked="0"/>
    </xf>
    <xf numFmtId="0" fontId="74" fillId="0" borderId="1" xfId="0" applyNumberFormat="1" applyFont="1" applyBorder="1" applyAlignment="1" applyProtection="1">
      <alignment vertical="center" wrapText="1"/>
      <protection locked="0"/>
    </xf>
    <xf numFmtId="1" fontId="74" fillId="0" borderId="1" xfId="0" applyNumberFormat="1" applyFont="1" applyBorder="1" applyAlignment="1">
      <alignment vertical="center"/>
    </xf>
    <xf numFmtId="0" fontId="74" fillId="4" borderId="1" xfId="0" applyNumberFormat="1" applyFont="1" applyFill="1" applyBorder="1" applyAlignment="1" applyProtection="1">
      <alignment vertical="center" wrapText="1"/>
      <protection locked="0"/>
    </xf>
    <xf numFmtId="1" fontId="74" fillId="4" borderId="1" xfId="0" applyNumberFormat="1" applyFont="1" applyFill="1" applyBorder="1" applyAlignment="1" applyProtection="1">
      <alignment vertical="center" wrapText="1"/>
      <protection locked="0"/>
    </xf>
    <xf numFmtId="0" fontId="74" fillId="0" borderId="1" xfId="0" applyNumberFormat="1" applyFont="1" applyBorder="1" applyAlignment="1" applyProtection="1">
      <alignment horizontal="right" vertical="center" wrapText="1"/>
      <protection locked="0"/>
    </xf>
    <xf numFmtId="1" fontId="5" fillId="0" borderId="1" xfId="0" applyNumberFormat="1" applyFont="1" applyBorder="1" applyAlignment="1" applyProtection="1">
      <alignment horizontal="center" wrapText="1"/>
      <protection locked="0"/>
    </xf>
    <xf numFmtId="1" fontId="5" fillId="0" borderId="1" xfId="0" applyNumberFormat="1" applyFont="1" applyBorder="1" applyAlignment="1" applyProtection="1">
      <alignment horizontal="right"/>
      <protection locked="0"/>
    </xf>
    <xf numFmtId="0" fontId="27" fillId="0" borderId="2" xfId="0" applyNumberFormat="1" applyFont="1" applyBorder="1" applyProtection="1">
      <protection locked="0"/>
    </xf>
    <xf numFmtId="1" fontId="27" fillId="0" borderId="22" xfId="0" applyNumberFormat="1" applyFont="1" applyBorder="1"/>
    <xf numFmtId="1" fontId="6" fillId="0" borderId="1" xfId="0" applyNumberFormat="1" applyFont="1" applyBorder="1"/>
    <xf numFmtId="2" fontId="6" fillId="0" borderId="1" xfId="0" applyNumberFormat="1" applyFont="1" applyBorder="1"/>
    <xf numFmtId="0" fontId="5" fillId="0" borderId="2" xfId="0" applyNumberFormat="1" applyFont="1" applyBorder="1" applyProtection="1">
      <protection locked="0"/>
    </xf>
    <xf numFmtId="1" fontId="5" fillId="0" borderId="22" xfId="0" applyNumberFormat="1" applyFont="1" applyBorder="1"/>
    <xf numFmtId="1" fontId="4" fillId="0" borderId="1" xfId="0" applyNumberFormat="1" applyFont="1" applyBorder="1"/>
    <xf numFmtId="2" fontId="4" fillId="0" borderId="1" xfId="0" applyNumberFormat="1" applyFont="1" applyBorder="1"/>
    <xf numFmtId="1" fontId="5" fillId="0" borderId="3" xfId="0" applyNumberFormat="1" applyFont="1" applyBorder="1"/>
    <xf numFmtId="1" fontId="5" fillId="0" borderId="6" xfId="0" applyNumberFormat="1" applyFont="1" applyBorder="1"/>
    <xf numFmtId="2" fontId="27" fillId="0" borderId="1" xfId="0" applyNumberFormat="1" applyFont="1" applyBorder="1"/>
    <xf numFmtId="1" fontId="27" fillId="0" borderId="1" xfId="0" applyNumberFormat="1" applyFont="1" applyBorder="1"/>
    <xf numFmtId="2" fontId="27" fillId="0" borderId="2" xfId="0" applyNumberFormat="1" applyFont="1" applyBorder="1"/>
    <xf numFmtId="2" fontId="27" fillId="0" borderId="3" xfId="0" applyNumberFormat="1" applyFont="1" applyBorder="1"/>
    <xf numFmtId="1" fontId="27" fillId="0" borderId="3" xfId="0" applyNumberFormat="1" applyFont="1" applyBorder="1"/>
    <xf numFmtId="2" fontId="27" fillId="0" borderId="6" xfId="0" applyNumberFormat="1" applyFont="1" applyBorder="1"/>
    <xf numFmtId="2" fontId="5" fillId="0" borderId="1" xfId="0" applyNumberFormat="1" applyFont="1" applyBorder="1" applyAlignment="1" applyProtection="1">
      <alignment horizontal="right"/>
      <protection locked="0"/>
    </xf>
    <xf numFmtId="2" fontId="5" fillId="0" borderId="2" xfId="0" applyNumberFormat="1" applyFont="1" applyBorder="1" applyAlignment="1" applyProtection="1">
      <alignment horizontal="right"/>
      <protection locked="0"/>
    </xf>
    <xf numFmtId="1" fontId="4" fillId="0" borderId="1" xfId="0" applyNumberFormat="1" applyFont="1" applyBorder="1" applyAlignment="1" applyProtection="1">
      <alignment horizontal="right"/>
      <protection locked="0"/>
    </xf>
    <xf numFmtId="2" fontId="4" fillId="0" borderId="1" xfId="0" applyNumberFormat="1" applyFont="1" applyBorder="1" applyAlignment="1" applyProtection="1">
      <alignment horizontal="right"/>
      <protection locked="0"/>
    </xf>
    <xf numFmtId="1" fontId="5" fillId="0" borderId="22" xfId="0" applyNumberFormat="1" applyFont="1" applyBorder="1" applyProtection="1">
      <protection locked="0"/>
    </xf>
    <xf numFmtId="1" fontId="27" fillId="0" borderId="22" xfId="0" applyNumberFormat="1" applyFont="1" applyBorder="1" applyProtection="1">
      <protection locked="0"/>
    </xf>
    <xf numFmtId="2" fontId="27" fillId="0" borderId="1" xfId="0" applyNumberFormat="1" applyFont="1" applyBorder="1" applyProtection="1">
      <protection locked="0"/>
    </xf>
    <xf numFmtId="1" fontId="27" fillId="0" borderId="1" xfId="0" applyNumberFormat="1" applyFont="1" applyBorder="1" applyProtection="1">
      <protection locked="0"/>
    </xf>
    <xf numFmtId="2" fontId="27" fillId="0" borderId="2" xfId="0" applyNumberFormat="1" applyFont="1" applyBorder="1" applyProtection="1">
      <protection locked="0"/>
    </xf>
    <xf numFmtId="0" fontId="46" fillId="0" borderId="1" xfId="0" applyNumberFormat="1" applyFont="1" applyBorder="1" applyProtection="1">
      <protection locked="0"/>
    </xf>
    <xf numFmtId="2" fontId="46" fillId="0" borderId="1" xfId="0" applyNumberFormat="1" applyFont="1" applyBorder="1" applyProtection="1">
      <protection locked="0"/>
    </xf>
    <xf numFmtId="1" fontId="5" fillId="0" borderId="27" xfId="0" applyNumberFormat="1" applyFont="1" applyBorder="1" applyProtection="1">
      <protection locked="0"/>
    </xf>
    <xf numFmtId="0" fontId="27" fillId="0" borderId="0" xfId="0" applyNumberFormat="1" applyFont="1" applyAlignment="1" applyProtection="1">
      <alignment horizontal="center"/>
      <protection locked="0"/>
    </xf>
    <xf numFmtId="2" fontId="27" fillId="0" borderId="0" xfId="0" applyNumberFormat="1" applyFont="1" applyProtection="1">
      <protection locked="0"/>
    </xf>
    <xf numFmtId="1" fontId="27" fillId="0" borderId="0" xfId="0" applyNumberFormat="1" applyFont="1" applyProtection="1">
      <protection locked="0"/>
    </xf>
    <xf numFmtId="2" fontId="6" fillId="0" borderId="0" xfId="0" applyNumberFormat="1" applyFont="1" applyProtection="1">
      <protection locked="0"/>
    </xf>
    <xf numFmtId="1" fontId="5" fillId="0" borderId="22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2" fontId="5" fillId="0" borderId="23" xfId="0" applyNumberFormat="1" applyFont="1" applyBorder="1" applyAlignment="1" applyProtection="1">
      <alignment horizontal="center"/>
      <protection locked="0"/>
    </xf>
    <xf numFmtId="1" fontId="5" fillId="0" borderId="22" xfId="0" applyNumberFormat="1" applyFont="1" applyBorder="1" applyAlignment="1" applyProtection="1">
      <alignment horizontal="right"/>
      <protection locked="0"/>
    </xf>
    <xf numFmtId="1" fontId="5" fillId="0" borderId="23" xfId="0" applyNumberFormat="1" applyFont="1" applyBorder="1" applyAlignment="1" applyProtection="1">
      <alignment horizontal="right"/>
      <protection locked="0"/>
    </xf>
    <xf numFmtId="1" fontId="5" fillId="0" borderId="22" xfId="0" applyNumberFormat="1" applyFont="1" applyBorder="1" applyAlignment="1" applyProtection="1">
      <alignment horizontal="center" wrapText="1"/>
      <protection locked="0"/>
    </xf>
    <xf numFmtId="2" fontId="27" fillId="0" borderId="23" xfId="0" applyNumberFormat="1" applyFont="1" applyBorder="1" applyProtection="1">
      <protection locked="0"/>
    </xf>
    <xf numFmtId="1" fontId="27" fillId="0" borderId="1" xfId="0" applyNumberFormat="1" applyFont="1" applyBorder="1" applyAlignment="1" applyProtection="1">
      <alignment horizontal="right"/>
      <protection locked="0"/>
    </xf>
    <xf numFmtId="2" fontId="27" fillId="0" borderId="23" xfId="0" applyNumberFormat="1" applyFont="1" applyBorder="1" applyAlignment="1" applyProtection="1">
      <alignment horizontal="right"/>
      <protection locked="0"/>
    </xf>
    <xf numFmtId="1" fontId="27" fillId="0" borderId="22" xfId="0" applyNumberFormat="1" applyFont="1" applyBorder="1" applyAlignment="1" applyProtection="1">
      <alignment horizontal="right"/>
      <protection locked="0"/>
    </xf>
    <xf numFmtId="2" fontId="27" fillId="0" borderId="1" xfId="0" applyNumberFormat="1" applyFont="1" applyBorder="1" applyAlignment="1" applyProtection="1">
      <alignment horizontal="right"/>
      <protection locked="0"/>
    </xf>
    <xf numFmtId="2" fontId="5" fillId="0" borderId="22" xfId="0" applyNumberFormat="1" applyFont="1" applyBorder="1"/>
    <xf numFmtId="0" fontId="5" fillId="0" borderId="0" xfId="0" applyNumberFormat="1" applyFont="1" applyProtection="1">
      <protection locked="0"/>
    </xf>
    <xf numFmtId="2" fontId="27" fillId="0" borderId="23" xfId="0" applyNumberFormat="1" applyFont="1" applyBorder="1"/>
    <xf numFmtId="0" fontId="27" fillId="0" borderId="22" xfId="0" applyNumberFormat="1" applyFont="1" applyBorder="1" applyAlignment="1" applyProtection="1">
      <alignment horizontal="right"/>
      <protection locked="0"/>
    </xf>
    <xf numFmtId="2" fontId="5" fillId="0" borderId="23" xfId="0" applyNumberFormat="1" applyFont="1" applyBorder="1" applyAlignment="1" applyProtection="1">
      <alignment horizontal="right"/>
      <protection locked="0"/>
    </xf>
    <xf numFmtId="2" fontId="27" fillId="0" borderId="22" xfId="0" applyNumberFormat="1" applyFont="1" applyBorder="1"/>
    <xf numFmtId="0" fontId="27" fillId="0" borderId="22" xfId="0" applyNumberFormat="1" applyFont="1" applyBorder="1" applyProtection="1">
      <protection locked="0"/>
    </xf>
    <xf numFmtId="2" fontId="5" fillId="0" borderId="22" xfId="0" applyNumberFormat="1" applyFont="1" applyBorder="1" applyProtection="1">
      <protection locked="0"/>
    </xf>
    <xf numFmtId="2" fontId="5" fillId="0" borderId="27" xfId="0" applyNumberFormat="1" applyFont="1" applyBorder="1" applyProtection="1">
      <protection locked="0"/>
    </xf>
    <xf numFmtId="0" fontId="27" fillId="0" borderId="0" xfId="0" applyNumberFormat="1" applyFont="1"/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/>
    <xf numFmtId="0" fontId="5" fillId="0" borderId="2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5" fillId="0" borderId="1" xfId="0" applyNumberFormat="1" applyFont="1" applyBorder="1"/>
    <xf numFmtId="2" fontId="5" fillId="0" borderId="3" xfId="0" applyNumberFormat="1" applyFont="1" applyBorder="1"/>
    <xf numFmtId="2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0" xfId="0" applyNumberFormat="1" applyFont="1"/>
    <xf numFmtId="0" fontId="27" fillId="0" borderId="1" xfId="0" applyNumberFormat="1" applyFont="1" applyBorder="1" applyAlignment="1">
      <alignment horizontal="center"/>
    </xf>
    <xf numFmtId="0" fontId="27" fillId="0" borderId="2" xfId="0" applyNumberFormat="1" applyFont="1" applyBorder="1" applyAlignment="1">
      <alignment horizontal="left"/>
    </xf>
    <xf numFmtId="0" fontId="27" fillId="0" borderId="2" xfId="0" applyNumberFormat="1" applyFont="1" applyBorder="1" applyAlignment="1">
      <alignment horizontal="right"/>
    </xf>
    <xf numFmtId="2" fontId="27" fillId="0" borderId="2" xfId="0" applyNumberFormat="1" applyFont="1" applyBorder="1" applyAlignment="1">
      <alignment horizontal="right"/>
    </xf>
    <xf numFmtId="2" fontId="27" fillId="0" borderId="1" xfId="0" applyNumberFormat="1" applyFont="1" applyBorder="1" applyAlignment="1">
      <alignment horizontal="right"/>
    </xf>
    <xf numFmtId="1" fontId="27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4" fillId="0" borderId="1" xfId="0" applyNumberFormat="1" applyFont="1" applyBorder="1" applyAlignment="1" applyProtection="1">
      <alignment horizontal="right"/>
      <protection locked="0"/>
    </xf>
    <xf numFmtId="1" fontId="27" fillId="3" borderId="1" xfId="0" applyNumberFormat="1" applyFont="1" applyFill="1" applyBorder="1" applyAlignment="1">
      <alignment horizontal="right"/>
    </xf>
    <xf numFmtId="0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NumberFormat="1" applyFont="1" applyBorder="1" applyAlignment="1" applyProtection="1">
      <alignment horizontal="right"/>
      <protection locked="0"/>
    </xf>
    <xf numFmtId="2" fontId="6" fillId="0" borderId="1" xfId="0" applyNumberFormat="1" applyFont="1" applyBorder="1" applyAlignment="1" applyProtection="1">
      <alignment horizontal="right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NumberFormat="1" applyFont="1" applyBorder="1" applyAlignment="1" applyProtection="1">
      <alignment horizontal="right"/>
      <protection locked="0"/>
    </xf>
    <xf numFmtId="2" fontId="7" fillId="0" borderId="1" xfId="0" applyNumberFormat="1" applyFont="1" applyBorder="1" applyAlignment="1" applyProtection="1">
      <alignment horizontal="right"/>
      <protection locked="0"/>
    </xf>
    <xf numFmtId="0" fontId="4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0" applyNumberFormat="1" applyFont="1" applyBorder="1" applyProtection="1">
      <protection locked="0"/>
    </xf>
    <xf numFmtId="0" fontId="9" fillId="0" borderId="1" xfId="0" applyNumberFormat="1" applyFont="1" applyBorder="1" applyAlignment="1" applyProtection="1">
      <alignment horizontal="right"/>
      <protection locked="0"/>
    </xf>
    <xf numFmtId="2" fontId="9" fillId="0" borderId="1" xfId="0" applyNumberFormat="1" applyFont="1" applyBorder="1" applyAlignment="1" applyProtection="1">
      <alignment horizontal="right"/>
      <protection locked="0"/>
    </xf>
    <xf numFmtId="0" fontId="27" fillId="0" borderId="0" xfId="0" applyNumberFormat="1" applyFont="1" applyAlignment="1">
      <alignment horizontal="right"/>
    </xf>
    <xf numFmtId="2" fontId="27" fillId="0" borderId="0" xfId="0" applyNumberFormat="1" applyFont="1" applyAlignment="1">
      <alignment horizontal="right"/>
    </xf>
    <xf numFmtId="2" fontId="27" fillId="0" borderId="0" xfId="0" applyNumberFormat="1" applyFont="1"/>
    <xf numFmtId="0" fontId="27" fillId="0" borderId="1" xfId="0" applyFont="1" applyBorder="1"/>
    <xf numFmtId="0" fontId="7" fillId="0" borderId="1" xfId="0" applyFont="1" applyBorder="1" applyAlignment="1">
      <alignment horizontal="left" vertical="center"/>
    </xf>
    <xf numFmtId="1" fontId="38" fillId="0" borderId="1" xfId="0" applyNumberFormat="1" applyFont="1" applyBorder="1" applyAlignment="1">
      <alignment horizontal="right" vertical="center"/>
    </xf>
    <xf numFmtId="1" fontId="38" fillId="3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1" fontId="14" fillId="0" borderId="1" xfId="0" applyNumberFormat="1" applyFont="1" applyBorder="1" applyAlignment="1">
      <alignment horizontal="right" vertical="center"/>
    </xf>
    <xf numFmtId="0" fontId="5" fillId="0" borderId="1" xfId="0" applyFont="1" applyBorder="1"/>
    <xf numFmtId="0" fontId="72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1" fontId="5" fillId="3" borderId="1" xfId="0" applyNumberFormat="1" applyFont="1" applyFill="1" applyBorder="1" applyAlignment="1">
      <alignment horizontal="right"/>
    </xf>
    <xf numFmtId="0" fontId="79" fillId="0" borderId="0" xfId="0" applyFont="1" applyAlignment="1">
      <alignment horizontal="right"/>
    </xf>
    <xf numFmtId="0" fontId="31" fillId="0" borderId="1" xfId="0" applyFont="1" applyBorder="1" applyAlignment="1" applyProtection="1">
      <alignment horizontal="center" vertical="center"/>
      <protection locked="0"/>
    </xf>
    <xf numFmtId="2" fontId="31" fillId="0" borderId="1" xfId="0" applyNumberFormat="1" applyFont="1" applyBorder="1" applyAlignment="1" applyProtection="1">
      <alignment horizontal="center" vertical="center"/>
      <protection locked="0"/>
    </xf>
    <xf numFmtId="0" fontId="69" fillId="0" borderId="1" xfId="0" applyFont="1" applyBorder="1" applyAlignment="1">
      <alignment horizontal="right" vertical="center"/>
    </xf>
    <xf numFmtId="0" fontId="69" fillId="0" borderId="1" xfId="0" applyFont="1" applyBorder="1" applyAlignment="1">
      <alignment horizontal="left" vertical="center"/>
    </xf>
    <xf numFmtId="1" fontId="69" fillId="0" borderId="1" xfId="0" applyNumberFormat="1" applyFont="1" applyBorder="1" applyAlignment="1" applyProtection="1">
      <alignment horizontal="right" vertical="center"/>
      <protection locked="0"/>
    </xf>
    <xf numFmtId="2" fontId="69" fillId="0" borderId="1" xfId="0" applyNumberFormat="1" applyFont="1" applyBorder="1" applyAlignment="1" applyProtection="1">
      <alignment horizontal="right" vertical="center"/>
      <protection locked="0"/>
    </xf>
    <xf numFmtId="0" fontId="71" fillId="0" borderId="1" xfId="0" applyFont="1" applyBorder="1" applyAlignment="1">
      <alignment horizontal="right" vertical="center"/>
    </xf>
    <xf numFmtId="0" fontId="71" fillId="0" borderId="1" xfId="0" applyFont="1" applyBorder="1" applyAlignment="1">
      <alignment horizontal="left" vertical="center"/>
    </xf>
    <xf numFmtId="1" fontId="71" fillId="0" borderId="1" xfId="0" applyNumberFormat="1" applyFont="1" applyBorder="1" applyAlignment="1">
      <alignment horizontal="right" vertical="center"/>
    </xf>
    <xf numFmtId="2" fontId="71" fillId="0" borderId="1" xfId="0" applyNumberFormat="1" applyFont="1" applyBorder="1" applyAlignment="1">
      <alignment horizontal="right" vertical="center"/>
    </xf>
    <xf numFmtId="0" fontId="80" fillId="0" borderId="0" xfId="0" applyFont="1" applyAlignment="1">
      <alignment horizontal="right"/>
    </xf>
    <xf numFmtId="0" fontId="79" fillId="0" borderId="0" xfId="0" applyFont="1" applyAlignment="1">
      <alignment horizontal="left"/>
    </xf>
    <xf numFmtId="1" fontId="7" fillId="0" borderId="0" xfId="0" applyNumberFormat="1" applyFont="1" applyAlignment="1">
      <alignment horizontal="right"/>
    </xf>
    <xf numFmtId="2" fontId="79" fillId="0" borderId="0" xfId="0" applyNumberFormat="1" applyFont="1" applyAlignment="1">
      <alignment horizontal="right"/>
    </xf>
    <xf numFmtId="1" fontId="79" fillId="0" borderId="0" xfId="0" applyNumberFormat="1" applyFont="1" applyAlignment="1">
      <alignment horizontal="right"/>
    </xf>
    <xf numFmtId="0" fontId="37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 wrapText="1"/>
    </xf>
    <xf numFmtId="0" fontId="72" fillId="0" borderId="1" xfId="0" applyFont="1" applyBorder="1"/>
    <xf numFmtId="0" fontId="34" fillId="0" borderId="1" xfId="0" applyFont="1" applyBorder="1"/>
    <xf numFmtId="0" fontId="37" fillId="0" borderId="1" xfId="0" applyFont="1" applyBorder="1"/>
    <xf numFmtId="0" fontId="35" fillId="0" borderId="1" xfId="0" applyFont="1" applyBorder="1"/>
    <xf numFmtId="0" fontId="15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8" fillId="0" borderId="1" xfId="0" applyFont="1" applyBorder="1"/>
    <xf numFmtId="0" fontId="38" fillId="0" borderId="1" xfId="0" applyFont="1" applyBorder="1" applyAlignment="1">
      <alignment vertical="top"/>
    </xf>
    <xf numFmtId="0" fontId="38" fillId="0" borderId="1" xfId="0" applyFont="1" applyBorder="1" applyAlignment="1">
      <alignment vertical="top" wrapText="1"/>
    </xf>
    <xf numFmtId="0" fontId="38" fillId="0" borderId="1" xfId="0" applyFont="1" applyBorder="1" applyAlignment="1">
      <alignment horizontal="left" wrapText="1"/>
    </xf>
    <xf numFmtId="0" fontId="38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3" fillId="0" borderId="0" xfId="0" applyFont="1" applyProtection="1">
      <protection locked="0"/>
    </xf>
    <xf numFmtId="2" fontId="23" fillId="0" borderId="0" xfId="0" applyNumberFormat="1" applyFont="1" applyProtection="1">
      <protection locked="0"/>
    </xf>
    <xf numFmtId="0" fontId="10" fillId="0" borderId="0" xfId="0" applyFont="1" applyAlignment="1">
      <alignment vertical="center" wrapText="1"/>
    </xf>
    <xf numFmtId="0" fontId="10" fillId="0" borderId="4" xfId="0" applyFont="1" applyBorder="1" applyAlignment="1" applyProtection="1">
      <alignment vertical="center"/>
      <protection locked="0"/>
    </xf>
    <xf numFmtId="2" fontId="10" fillId="0" borderId="4" xfId="0" applyNumberFormat="1" applyFont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22" fillId="0" borderId="0" xfId="0" applyFont="1" applyProtection="1">
      <protection locked="0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3" fillId="0" borderId="1" xfId="0" applyFont="1" applyBorder="1" applyProtection="1">
      <protection locked="0"/>
    </xf>
    <xf numFmtId="2" fontId="23" fillId="0" borderId="1" xfId="0" applyNumberFormat="1" applyFont="1" applyBorder="1" applyProtection="1">
      <protection locked="0"/>
    </xf>
    <xf numFmtId="1" fontId="23" fillId="0" borderId="1" xfId="0" applyNumberFormat="1" applyFont="1" applyBorder="1" applyProtection="1">
      <protection locked="0"/>
    </xf>
    <xf numFmtId="0" fontId="10" fillId="0" borderId="1" xfId="0" applyFont="1" applyBorder="1"/>
    <xf numFmtId="0" fontId="10" fillId="0" borderId="1" xfId="0" applyFont="1" applyBorder="1" applyProtection="1">
      <protection locked="0"/>
    </xf>
    <xf numFmtId="2" fontId="10" fillId="0" borderId="1" xfId="0" applyNumberFormat="1" applyFont="1" applyBorder="1" applyProtection="1">
      <protection locked="0"/>
    </xf>
    <xf numFmtId="0" fontId="23" fillId="0" borderId="1" xfId="0" applyFont="1" applyBorder="1" applyAlignment="1" applyProtection="1">
      <alignment horizontal="center"/>
      <protection locked="0"/>
    </xf>
    <xf numFmtId="0" fontId="23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23" fillId="0" borderId="1" xfId="0" applyFont="1" applyBorder="1"/>
    <xf numFmtId="2" fontId="23" fillId="0" borderId="1" xfId="0" applyNumberFormat="1" applyFont="1" applyBorder="1"/>
    <xf numFmtId="1" fontId="23" fillId="0" borderId="1" xfId="0" applyNumberFormat="1" applyFont="1" applyBorder="1"/>
    <xf numFmtId="1" fontId="10" fillId="0" borderId="1" xfId="0" applyNumberFormat="1" applyFont="1" applyBorder="1"/>
    <xf numFmtId="2" fontId="10" fillId="0" borderId="1" xfId="0" applyNumberFormat="1" applyFont="1" applyBorder="1"/>
    <xf numFmtId="0" fontId="10" fillId="0" borderId="1" xfId="0" applyFont="1" applyBorder="1" applyAlignment="1" applyProtection="1">
      <alignment horizontal="left"/>
      <protection locked="0"/>
    </xf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1" xfId="0" applyNumberFormat="1" applyFont="1" applyBorder="1"/>
    <xf numFmtId="1" fontId="2" fillId="0" borderId="2" xfId="0" applyNumberFormat="1" applyFont="1" applyBorder="1"/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84" fillId="0" borderId="1" xfId="0" applyNumberFormat="1" applyFont="1" applyBorder="1" applyAlignment="1" applyProtection="1">
      <alignment horizontal="center"/>
      <protection locked="0"/>
    </xf>
    <xf numFmtId="0" fontId="2" fillId="0" borderId="1" xfId="0" applyNumberFormat="1" applyFont="1" applyBorder="1" applyProtection="1">
      <protection locked="0"/>
    </xf>
    <xf numFmtId="1" fontId="2" fillId="0" borderId="2" xfId="0" applyNumberFormat="1" applyFont="1" applyBorder="1" applyAlignment="1">
      <alignment horizontal="right"/>
    </xf>
    <xf numFmtId="1" fontId="2" fillId="0" borderId="8" xfId="0" applyNumberFormat="1" applyFont="1" applyBorder="1" applyAlignment="1">
      <alignment horizontal="center"/>
    </xf>
    <xf numFmtId="0" fontId="85" fillId="0" borderId="1" xfId="0" applyNumberFormat="1" applyFont="1" applyBorder="1" applyAlignment="1" applyProtection="1">
      <alignment horizontal="center"/>
      <protection locked="0"/>
    </xf>
    <xf numFmtId="0" fontId="84" fillId="0" borderId="1" xfId="0" applyNumberFormat="1" applyFont="1" applyBorder="1" applyProtection="1">
      <protection locked="0"/>
    </xf>
    <xf numFmtId="166" fontId="2" fillId="0" borderId="8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22" fillId="0" borderId="0" xfId="0" applyFont="1" applyFill="1"/>
    <xf numFmtId="0" fontId="8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" fontId="87" fillId="0" borderId="1" xfId="0" applyNumberFormat="1" applyFont="1" applyFill="1" applyBorder="1" applyAlignment="1">
      <alignment vertical="center"/>
    </xf>
    <xf numFmtId="2" fontId="87" fillId="0" borderId="1" xfId="0" applyNumberFormat="1" applyFont="1" applyFill="1" applyBorder="1" applyAlignment="1">
      <alignment vertical="center"/>
    </xf>
    <xf numFmtId="0" fontId="63" fillId="0" borderId="1" xfId="0" applyFont="1" applyFill="1" applyBorder="1" applyAlignment="1">
      <alignment horizontal="left" vertical="center"/>
    </xf>
    <xf numFmtId="1" fontId="63" fillId="0" borderId="1" xfId="0" applyNumberFormat="1" applyFont="1" applyFill="1" applyBorder="1" applyAlignment="1">
      <alignment horizontal="right" vertical="center"/>
    </xf>
    <xf numFmtId="2" fontId="63" fillId="0" borderId="1" xfId="0" applyNumberFormat="1" applyFont="1" applyFill="1" applyBorder="1" applyAlignment="1">
      <alignment horizontal="right" vertical="center"/>
    </xf>
    <xf numFmtId="0" fontId="46" fillId="0" borderId="0" xfId="0" applyFont="1"/>
    <xf numFmtId="0" fontId="47" fillId="0" borderId="0" xfId="0" applyFont="1"/>
    <xf numFmtId="0" fontId="5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left" shrinkToFit="1"/>
    </xf>
    <xf numFmtId="0" fontId="27" fillId="0" borderId="1" xfId="0" applyFont="1" applyBorder="1" applyAlignment="1">
      <alignment horizontal="center" shrinkToFit="1"/>
    </xf>
    <xf numFmtId="0" fontId="27" fillId="0" borderId="1" xfId="0" applyFont="1" applyBorder="1" applyAlignment="1">
      <alignment horizontal="left" shrinkToFit="1"/>
    </xf>
    <xf numFmtId="0" fontId="14" fillId="0" borderId="1" xfId="0" applyFont="1" applyBorder="1"/>
    <xf numFmtId="2" fontId="14" fillId="0" borderId="1" xfId="0" applyNumberFormat="1" applyFont="1" applyBorder="1"/>
    <xf numFmtId="0" fontId="67" fillId="0" borderId="1" xfId="0" applyFont="1" applyBorder="1" applyAlignment="1">
      <alignment horizontal="left" shrinkToFit="1"/>
    </xf>
    <xf numFmtId="0" fontId="66" fillId="0" borderId="1" xfId="0" applyFont="1" applyBorder="1" applyAlignment="1">
      <alignment horizontal="left" shrinkToFit="1"/>
    </xf>
    <xf numFmtId="2" fontId="46" fillId="0" borderId="0" xfId="0" applyNumberFormat="1" applyFont="1"/>
    <xf numFmtId="0" fontId="5" fillId="0" borderId="1" xfId="0" applyFont="1" applyBorder="1" applyAlignment="1">
      <alignment horizontal="right"/>
    </xf>
    <xf numFmtId="0" fontId="31" fillId="0" borderId="1" xfId="0" applyFont="1" applyBorder="1" applyAlignment="1">
      <alignment horizontal="center"/>
    </xf>
    <xf numFmtId="2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70" fillId="0" borderId="1" xfId="0" applyFont="1" applyBorder="1" applyAlignment="1">
      <alignment horizontal="center"/>
    </xf>
    <xf numFmtId="0" fontId="70" fillId="0" borderId="1" xfId="0" applyFont="1" applyBorder="1" applyAlignment="1">
      <alignment horizontal="left"/>
    </xf>
    <xf numFmtId="0" fontId="68" fillId="0" borderId="1" xfId="0" applyFont="1" applyBorder="1"/>
    <xf numFmtId="2" fontId="68" fillId="0" borderId="1" xfId="0" applyNumberFormat="1" applyFont="1" applyBorder="1"/>
    <xf numFmtId="2" fontId="46" fillId="0" borderId="1" xfId="0" applyNumberFormat="1" applyFont="1" applyBorder="1"/>
    <xf numFmtId="1" fontId="46" fillId="0" borderId="1" xfId="0" applyNumberFormat="1" applyFont="1" applyBorder="1"/>
    <xf numFmtId="0" fontId="68" fillId="0" borderId="1" xfId="0" applyFont="1" applyBorder="1" applyAlignment="1">
      <alignment horizontal="center"/>
    </xf>
    <xf numFmtId="0" fontId="68" fillId="0" borderId="1" xfId="0" applyFont="1" applyBorder="1" applyAlignment="1">
      <alignment horizontal="left"/>
    </xf>
    <xf numFmtId="0" fontId="70" fillId="0" borderId="1" xfId="0" applyFont="1" applyBorder="1"/>
    <xf numFmtId="2" fontId="70" fillId="0" borderId="1" xfId="0" applyNumberFormat="1" applyFont="1" applyBorder="1"/>
    <xf numFmtId="0" fontId="69" fillId="0" borderId="1" xfId="0" applyFont="1" applyBorder="1" applyAlignment="1">
      <alignment horizontal="left"/>
    </xf>
    <xf numFmtId="0" fontId="71" fillId="0" borderId="1" xfId="0" applyFont="1" applyBorder="1" applyAlignment="1">
      <alignment horizontal="left"/>
    </xf>
    <xf numFmtId="0" fontId="6" fillId="0" borderId="0" xfId="0" applyFont="1"/>
    <xf numFmtId="2" fontId="4" fillId="0" borderId="1" xfId="0" applyNumberFormat="1" applyFont="1" applyBorder="1" applyProtection="1">
      <protection locked="0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6" fillId="0" borderId="1" xfId="4" applyFont="1" applyBorder="1" applyProtection="1">
      <protection locked="0"/>
    </xf>
    <xf numFmtId="2" fontId="6" fillId="0" borderId="1" xfId="0" applyNumberFormat="1" applyFont="1" applyBorder="1" applyProtection="1">
      <protection locked="0"/>
    </xf>
    <xf numFmtId="0" fontId="4" fillId="0" borderId="1" xfId="0" applyFont="1" applyBorder="1"/>
    <xf numFmtId="0" fontId="6" fillId="0" borderId="1" xfId="5" applyFont="1" applyBorder="1"/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horizontal="left" shrinkToFi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shrinkToFit="1"/>
    </xf>
    <xf numFmtId="0" fontId="6" fillId="0" borderId="1" xfId="0" applyFont="1" applyBorder="1" applyAlignment="1">
      <alignment horizontal="left" shrinkToFit="1"/>
    </xf>
    <xf numFmtId="1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shrinkToFit="1"/>
    </xf>
    <xf numFmtId="1" fontId="6" fillId="0" borderId="1" xfId="0" applyNumberFormat="1" applyFont="1" applyBorder="1" applyAlignment="1">
      <alignment horizontal="center"/>
    </xf>
    <xf numFmtId="1" fontId="6" fillId="0" borderId="0" xfId="0" applyNumberFormat="1" applyFont="1"/>
    <xf numFmtId="0" fontId="89" fillId="0" borderId="1" xfId="0" applyNumberFormat="1" applyFont="1" applyBorder="1" applyProtection="1">
      <protection locked="0"/>
    </xf>
    <xf numFmtId="0" fontId="16" fillId="2" borderId="1" xfId="0" applyNumberFormat="1" applyFont="1" applyFill="1" applyBorder="1" applyAlignment="1" applyProtection="1">
      <alignment horizontal="center"/>
      <protection locked="0"/>
    </xf>
    <xf numFmtId="0" fontId="12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Protection="1">
      <protection locked="0"/>
    </xf>
    <xf numFmtId="0" fontId="90" fillId="0" borderId="1" xfId="0" applyNumberFormat="1" applyFont="1" applyBorder="1" applyProtection="1"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vertical="center"/>
      <protection locked="0"/>
    </xf>
    <xf numFmtId="0" fontId="89" fillId="0" borderId="1" xfId="0" applyNumberFormat="1" applyFont="1" applyBorder="1" applyAlignment="1" applyProtection="1">
      <alignment vertical="center"/>
      <protection locked="0"/>
    </xf>
    <xf numFmtId="0" fontId="29" fillId="2" borderId="1" xfId="0" applyNumberFormat="1" applyFont="1" applyFill="1" applyBorder="1" applyAlignment="1" applyProtection="1">
      <alignment horizontal="center" vertical="top" wrapText="1"/>
      <protection locked="0"/>
    </xf>
    <xf numFmtId="0" fontId="29" fillId="2" borderId="1" xfId="0" applyNumberFormat="1" applyFont="1" applyFill="1" applyBorder="1" applyAlignment="1" applyProtection="1">
      <alignment vertical="top" shrinkToFit="1"/>
      <protection locked="0"/>
    </xf>
    <xf numFmtId="0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NumberFormat="1" applyFont="1" applyFill="1" applyBorder="1" applyAlignment="1" applyProtection="1">
      <alignment vertical="center" shrinkToFit="1"/>
      <protection locked="0"/>
    </xf>
    <xf numFmtId="0" fontId="14" fillId="2" borderId="1" xfId="0" applyNumberFormat="1" applyFont="1" applyFill="1" applyBorder="1" applyAlignment="1" applyProtection="1">
      <alignment horizontal="center" vertical="top" wrapText="1"/>
      <protection locked="0"/>
    </xf>
    <xf numFmtId="0" fontId="14" fillId="2" borderId="1" xfId="0" applyNumberFormat="1" applyFont="1" applyFill="1" applyBorder="1" applyProtection="1">
      <protection locked="0"/>
    </xf>
    <xf numFmtId="0" fontId="91" fillId="0" borderId="1" xfId="0" applyNumberFormat="1" applyFont="1" applyBorder="1" applyProtection="1">
      <protection locked="0"/>
    </xf>
    <xf numFmtId="0" fontId="92" fillId="2" borderId="1" xfId="0" applyNumberFormat="1" applyFont="1" applyFill="1" applyBorder="1" applyAlignment="1" applyProtection="1">
      <alignment horizontal="center"/>
      <protection locked="0"/>
    </xf>
    <xf numFmtId="0" fontId="92" fillId="2" borderId="1" xfId="0" applyNumberFormat="1" applyFont="1" applyFill="1" applyBorder="1" applyAlignment="1" applyProtection="1">
      <alignment shrinkToFit="1"/>
      <protection locked="0"/>
    </xf>
    <xf numFmtId="0" fontId="93" fillId="2" borderId="1" xfId="0" applyNumberFormat="1" applyFont="1" applyFill="1" applyBorder="1" applyAlignment="1" applyProtection="1">
      <alignment horizontal="center"/>
      <protection locked="0"/>
    </xf>
    <xf numFmtId="0" fontId="93" fillId="2" borderId="1" xfId="0" applyNumberFormat="1" applyFont="1" applyFill="1" applyBorder="1" applyAlignment="1" applyProtection="1">
      <alignment shrinkToFit="1"/>
      <protection locked="0"/>
    </xf>
    <xf numFmtId="0" fontId="11" fillId="2" borderId="1" xfId="0" applyNumberFormat="1" applyFont="1" applyFill="1" applyBorder="1" applyProtection="1">
      <protection locked="0"/>
    </xf>
    <xf numFmtId="0" fontId="94" fillId="0" borderId="1" xfId="0" applyNumberFormat="1" applyFont="1" applyBorder="1" applyProtection="1">
      <protection locked="0"/>
    </xf>
    <xf numFmtId="0" fontId="38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Protection="1">
      <protection locked="0"/>
    </xf>
    <xf numFmtId="0" fontId="95" fillId="0" borderId="1" xfId="0" applyNumberFormat="1" applyFont="1" applyBorder="1" applyProtection="1">
      <protection locked="0"/>
    </xf>
    <xf numFmtId="0" fontId="93" fillId="2" borderId="1" xfId="0" applyNumberFormat="1" applyFont="1" applyFill="1" applyBorder="1" applyProtection="1">
      <protection locked="0"/>
    </xf>
    <xf numFmtId="0" fontId="38" fillId="2" borderId="1" xfId="0" applyNumberFormat="1" applyFont="1" applyFill="1" applyBorder="1" applyProtection="1">
      <protection locked="0"/>
    </xf>
    <xf numFmtId="0" fontId="96" fillId="0" borderId="1" xfId="0" applyNumberFormat="1" applyFont="1" applyBorder="1" applyAlignment="1" applyProtection="1">
      <alignment shrinkToFit="1"/>
      <protection locked="0"/>
    </xf>
    <xf numFmtId="0" fontId="89" fillId="5" borderId="1" xfId="0" applyNumberFormat="1" applyFont="1" applyFill="1" applyBorder="1" applyProtection="1">
      <protection locked="0"/>
    </xf>
    <xf numFmtId="0" fontId="100" fillId="6" borderId="1" xfId="0" applyFont="1" applyFill="1" applyBorder="1" applyAlignment="1">
      <alignment horizontal="center" vertical="center"/>
    </xf>
    <xf numFmtId="0" fontId="100" fillId="6" borderId="1" xfId="0" applyFont="1" applyFill="1" applyBorder="1"/>
    <xf numFmtId="0" fontId="101" fillId="6" borderId="1" xfId="0" applyFont="1" applyFill="1" applyBorder="1" applyAlignment="1">
      <alignment horizontal="right" vertical="center"/>
    </xf>
    <xf numFmtId="0" fontId="101" fillId="6" borderId="1" xfId="0" applyFont="1" applyFill="1" applyBorder="1" applyAlignment="1">
      <alignment horizontal="right"/>
    </xf>
    <xf numFmtId="1" fontId="101" fillId="6" borderId="1" xfId="0" applyNumberFormat="1" applyFont="1" applyFill="1" applyBorder="1" applyAlignment="1">
      <alignment horizontal="right"/>
    </xf>
    <xf numFmtId="0" fontId="102" fillId="6" borderId="1" xfId="0" applyFont="1" applyFill="1" applyBorder="1" applyAlignment="1">
      <alignment horizontal="right" vertical="center"/>
    </xf>
    <xf numFmtId="0" fontId="102" fillId="6" borderId="1" xfId="0" applyFont="1" applyFill="1" applyBorder="1" applyAlignment="1">
      <alignment horizontal="right"/>
    </xf>
    <xf numFmtId="1" fontId="102" fillId="6" borderId="1" xfId="0" applyNumberFormat="1" applyFont="1" applyFill="1" applyBorder="1" applyAlignment="1">
      <alignment horizontal="right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>
      <alignment horizontal="left" shrinkToFit="1"/>
    </xf>
    <xf numFmtId="1" fontId="4" fillId="0" borderId="2" xfId="0" applyNumberFormat="1" applyFont="1" applyBorder="1" applyAlignment="1" applyProtection="1">
      <alignment horizontal="center" shrinkToFit="1"/>
      <protection locked="0"/>
    </xf>
    <xf numFmtId="1" fontId="4" fillId="0" borderId="3" xfId="0" applyNumberFormat="1" applyFont="1" applyBorder="1" applyAlignment="1" applyProtection="1">
      <alignment horizontal="center" shrinkToFit="1"/>
      <protection locked="0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right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 wrapText="1"/>
    </xf>
    <xf numFmtId="0" fontId="13" fillId="0" borderId="4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 applyProtection="1">
      <alignment horizontal="center" wrapText="1"/>
      <protection locked="0"/>
    </xf>
    <xf numFmtId="0" fontId="3" fillId="0" borderId="3" xfId="0" applyNumberFormat="1" applyFont="1" applyBorder="1" applyAlignment="1" applyProtection="1">
      <alignment horizontal="center" wrapText="1"/>
      <protection locked="0"/>
    </xf>
    <xf numFmtId="0" fontId="14" fillId="0" borderId="7" xfId="0" applyNumberFormat="1" applyFont="1" applyBorder="1" applyAlignment="1" applyProtection="1">
      <alignment horizontal="center" vertical="center" wrapText="1"/>
      <protection locked="0"/>
    </xf>
    <xf numFmtId="0" fontId="14" fillId="0" borderId="9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2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 applyProtection="1">
      <alignment horizontal="center" wrapText="1"/>
      <protection locked="0"/>
    </xf>
    <xf numFmtId="0" fontId="11" fillId="0" borderId="1" xfId="0" applyNumberFormat="1" applyFont="1" applyBorder="1" applyAlignment="1" applyProtection="1">
      <alignment horizontal="center"/>
      <protection locked="0"/>
    </xf>
    <xf numFmtId="0" fontId="11" fillId="0" borderId="2" xfId="0" applyNumberFormat="1" applyFont="1" applyBorder="1" applyAlignment="1">
      <alignment horizontal="left"/>
    </xf>
    <xf numFmtId="0" fontId="11" fillId="0" borderId="3" xfId="0" applyNumberFormat="1" applyFont="1" applyBorder="1" applyAlignment="1">
      <alignment horizontal="left"/>
    </xf>
    <xf numFmtId="0" fontId="11" fillId="0" borderId="0" xfId="0" applyNumberFormat="1" applyFont="1" applyAlignment="1" applyProtection="1">
      <alignment horizontal="center"/>
      <protection locked="0"/>
    </xf>
    <xf numFmtId="0" fontId="19" fillId="0" borderId="0" xfId="0" applyNumberFormat="1" applyFont="1" applyAlignment="1" applyProtection="1">
      <alignment horizontal="center"/>
      <protection locked="0"/>
    </xf>
    <xf numFmtId="0" fontId="11" fillId="0" borderId="4" xfId="0" applyNumberFormat="1" applyFont="1" applyBorder="1" applyAlignment="1" applyProtection="1">
      <alignment horizontal="right"/>
      <protection locked="0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wrapText="1"/>
    </xf>
    <xf numFmtId="0" fontId="11" fillId="0" borderId="2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top" wrapText="1"/>
    </xf>
    <xf numFmtId="0" fontId="11" fillId="0" borderId="2" xfId="0" applyNumberFormat="1" applyFont="1" applyBorder="1" applyAlignment="1">
      <alignment horizontal="center" vertical="top" wrapText="1"/>
    </xf>
    <xf numFmtId="0" fontId="11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left" shrinkToFit="1"/>
    </xf>
    <xf numFmtId="1" fontId="15" fillId="0" borderId="3" xfId="0" applyNumberFormat="1" applyFont="1" applyBorder="1" applyAlignment="1">
      <alignment shrinkToFit="1"/>
    </xf>
    <xf numFmtId="0" fontId="3" fillId="0" borderId="2" xfId="0" applyNumberFormat="1" applyFont="1" applyBorder="1" applyAlignment="1" applyProtection="1">
      <alignment horizontal="center" shrinkToFit="1"/>
      <protection locked="0"/>
    </xf>
    <xf numFmtId="0" fontId="3" fillId="0" borderId="3" xfId="0" applyNumberFormat="1" applyFont="1" applyBorder="1" applyAlignment="1" applyProtection="1">
      <alignment horizontal="center" shrinkToFit="1"/>
      <protection locked="0"/>
    </xf>
    <xf numFmtId="0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/>
    <xf numFmtId="0" fontId="11" fillId="0" borderId="0" xfId="0" applyNumberFormat="1" applyFont="1" applyAlignment="1">
      <alignment horizontal="center" vertical="center" wrapText="1"/>
    </xf>
    <xf numFmtId="1" fontId="11" fillId="0" borderId="0" xfId="0" applyNumberFormat="1" applyFont="1"/>
    <xf numFmtId="0" fontId="3" fillId="0" borderId="0" xfId="0" applyNumberFormat="1" applyFont="1" applyAlignment="1">
      <alignment horizontal="right" wrapText="1"/>
    </xf>
    <xf numFmtId="0" fontId="3" fillId="0" borderId="11" xfId="0" applyNumberFormat="1" applyFont="1" applyBorder="1" applyAlignment="1">
      <alignment horizontal="center" vertical="center" wrapText="1"/>
    </xf>
    <xf numFmtId="1" fontId="3" fillId="0" borderId="5" xfId="0" applyNumberFormat="1" applyFont="1" applyBorder="1"/>
    <xf numFmtId="1" fontId="3" fillId="0" borderId="8" xfId="0" applyNumberFormat="1" applyFont="1" applyBorder="1"/>
    <xf numFmtId="0" fontId="3" fillId="0" borderId="11" xfId="0" applyNumberFormat="1" applyFont="1" applyBorder="1" applyAlignment="1">
      <alignment horizontal="center" vertical="center" shrinkToFit="1"/>
    </xf>
    <xf numFmtId="1" fontId="3" fillId="0" borderId="6" xfId="0" applyNumberFormat="1" applyFont="1" applyBorder="1"/>
    <xf numFmtId="1" fontId="3" fillId="0" borderId="3" xfId="0" applyNumberFormat="1" applyFont="1" applyBorder="1"/>
    <xf numFmtId="2" fontId="28" fillId="2" borderId="1" xfId="0" applyNumberFormat="1" applyFont="1" applyFill="1" applyBorder="1" applyAlignment="1" applyProtection="1">
      <alignment horizontal="center" wrapText="1"/>
      <protection locked="0"/>
    </xf>
    <xf numFmtId="0" fontId="12" fillId="2" borderId="0" xfId="0" applyNumberFormat="1" applyFont="1" applyFill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6" fillId="2" borderId="6" xfId="0" applyNumberFormat="1" applyFont="1" applyFill="1" applyBorder="1" applyAlignment="1" applyProtection="1">
      <alignment horizontal="right"/>
      <protection locked="0"/>
    </xf>
    <xf numFmtId="0" fontId="28" fillId="2" borderId="11" xfId="0" applyNumberFormat="1" applyFont="1" applyFill="1" applyBorder="1" applyAlignment="1" applyProtection="1">
      <alignment horizontal="center" vertical="center"/>
      <protection locked="0"/>
    </xf>
    <xf numFmtId="0" fontId="28" fillId="2" borderId="8" xfId="0" applyNumberFormat="1" applyFont="1" applyFill="1" applyBorder="1" applyAlignment="1" applyProtection="1">
      <alignment horizontal="center" vertical="center"/>
      <protection locked="0"/>
    </xf>
    <xf numFmtId="0" fontId="28" fillId="2" borderId="1" xfId="0" applyNumberFormat="1" applyFont="1" applyFill="1" applyBorder="1" applyAlignment="1" applyProtection="1">
      <alignment horizontal="center" vertical="center"/>
      <protection locked="0"/>
    </xf>
    <xf numFmtId="1" fontId="28" fillId="2" borderId="1" xfId="0" applyNumberFormat="1" applyFont="1" applyFill="1" applyBorder="1" applyAlignment="1" applyProtection="1">
      <alignment horizontal="center" vertical="center"/>
      <protection locked="0"/>
    </xf>
    <xf numFmtId="0" fontId="28" fillId="2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30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2" fontId="36" fillId="0" borderId="1" xfId="0" applyNumberFormat="1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 wrapText="1"/>
    </xf>
    <xf numFmtId="2" fontId="36" fillId="0" borderId="23" xfId="0" applyNumberFormat="1" applyFont="1" applyBorder="1" applyAlignment="1">
      <alignment horizontal="center" wrapText="1"/>
    </xf>
    <xf numFmtId="0" fontId="32" fillId="0" borderId="9" xfId="0" applyFont="1" applyBorder="1" applyAlignment="1">
      <alignment horizontal="center"/>
    </xf>
    <xf numFmtId="0" fontId="32" fillId="0" borderId="0" xfId="0" applyFont="1" applyAlignment="1">
      <alignment horizontal="center"/>
    </xf>
    <xf numFmtId="2" fontId="32" fillId="0" borderId="0" xfId="0" applyNumberFormat="1" applyFont="1" applyAlignment="1">
      <alignment horizontal="center"/>
    </xf>
    <xf numFmtId="0" fontId="34" fillId="0" borderId="9" xfId="0" applyFont="1" applyBorder="1" applyAlignment="1">
      <alignment horizontal="center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35" fillId="0" borderId="9" xfId="0" applyFont="1" applyBorder="1" applyAlignment="1">
      <alignment horizontal="right"/>
    </xf>
    <xf numFmtId="0" fontId="35" fillId="0" borderId="0" xfId="0" applyFont="1" applyAlignment="1">
      <alignment horizontal="right"/>
    </xf>
    <xf numFmtId="2" fontId="35" fillId="0" borderId="0" xfId="0" applyNumberFormat="1" applyFont="1" applyAlignment="1">
      <alignment horizontal="right"/>
    </xf>
    <xf numFmtId="0" fontId="36" fillId="0" borderId="12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2" fontId="37" fillId="0" borderId="18" xfId="0" applyNumberFormat="1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2" fontId="37" fillId="0" borderId="19" xfId="0" applyNumberFormat="1" applyFont="1" applyBorder="1" applyAlignment="1">
      <alignment horizontal="center"/>
    </xf>
    <xf numFmtId="0" fontId="36" fillId="0" borderId="22" xfId="0" applyFont="1" applyBorder="1" applyAlignment="1">
      <alignment horizontal="center" wrapText="1"/>
    </xf>
    <xf numFmtId="0" fontId="36" fillId="0" borderId="23" xfId="0" applyFont="1" applyBorder="1" applyAlignment="1">
      <alignment horizontal="center" wrapText="1"/>
    </xf>
    <xf numFmtId="0" fontId="37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37" fillId="0" borderId="0" xfId="0" applyFont="1" applyAlignment="1">
      <alignment horizontal="right"/>
    </xf>
    <xf numFmtId="0" fontId="43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164" fontId="44" fillId="0" borderId="2" xfId="2" applyNumberFormat="1" applyFont="1" applyBorder="1" applyAlignment="1">
      <alignment horizontal="center"/>
    </xf>
    <xf numFmtId="164" fontId="44" fillId="0" borderId="6" xfId="2" applyNumberFormat="1" applyFont="1" applyBorder="1" applyAlignment="1">
      <alignment horizontal="center"/>
    </xf>
    <xf numFmtId="164" fontId="44" fillId="0" borderId="3" xfId="2" applyNumberFormat="1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wrapText="1"/>
    </xf>
    <xf numFmtId="2" fontId="37" fillId="0" borderId="23" xfId="0" applyNumberFormat="1" applyFont="1" applyBorder="1" applyAlignment="1">
      <alignment horizontal="center" wrapText="1"/>
    </xf>
    <xf numFmtId="0" fontId="37" fillId="0" borderId="22" xfId="0" applyFont="1" applyBorder="1" applyAlignment="1">
      <alignment horizontal="center"/>
    </xf>
    <xf numFmtId="2" fontId="37" fillId="0" borderId="1" xfId="0" applyNumberFormat="1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9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0" fontId="37" fillId="0" borderId="12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12" fillId="0" borderId="0" xfId="0" applyNumberFormat="1" applyFont="1" applyAlignment="1" applyProtection="1">
      <alignment horizontal="center"/>
      <protection locked="0"/>
    </xf>
    <xf numFmtId="0" fontId="4" fillId="0" borderId="4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5" fillId="0" borderId="7" xfId="0" applyNumberFormat="1" applyFont="1" applyBorder="1" applyAlignment="1" applyProtection="1">
      <alignment horizontal="center" wrapText="1"/>
      <protection locked="0"/>
    </xf>
    <xf numFmtId="0" fontId="5" fillId="0" borderId="42" xfId="0" applyNumberFormat="1" applyFont="1" applyBorder="1" applyAlignment="1" applyProtection="1">
      <alignment horizontal="center" wrapText="1"/>
      <protection locked="0"/>
    </xf>
    <xf numFmtId="0" fontId="5" fillId="0" borderId="43" xfId="0" applyNumberFormat="1" applyFont="1" applyBorder="1" applyAlignment="1" applyProtection="1">
      <alignment horizontal="center" wrapText="1"/>
      <protection locked="0"/>
    </xf>
    <xf numFmtId="0" fontId="5" fillId="0" borderId="10" xfId="0" applyNumberFormat="1" applyFont="1" applyBorder="1" applyAlignment="1" applyProtection="1">
      <alignment horizontal="center" wrapText="1"/>
      <protection locked="0"/>
    </xf>
    <xf numFmtId="0" fontId="5" fillId="0" borderId="4" xfId="0" applyNumberFormat="1" applyFont="1" applyBorder="1" applyAlignment="1" applyProtection="1">
      <alignment horizontal="center" wrapText="1"/>
      <protection locked="0"/>
    </xf>
    <xf numFmtId="0" fontId="5" fillId="0" borderId="44" xfId="0" applyNumberFormat="1" applyFont="1" applyBorder="1" applyAlignment="1" applyProtection="1">
      <alignment horizontal="center" wrapText="1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0" fillId="0" borderId="0" xfId="0" applyNumberFormat="1" applyFont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 horizontal="center"/>
      <protection locked="0"/>
    </xf>
    <xf numFmtId="0" fontId="5" fillId="2" borderId="7" xfId="0" applyNumberFormat="1" applyFont="1" applyFill="1" applyBorder="1" applyAlignment="1" applyProtection="1">
      <alignment horizontal="center" wrapText="1"/>
      <protection locked="0"/>
    </xf>
    <xf numFmtId="0" fontId="5" fillId="2" borderId="42" xfId="0" applyNumberFormat="1" applyFont="1" applyFill="1" applyBorder="1" applyAlignment="1" applyProtection="1">
      <alignment horizontal="center" wrapText="1"/>
      <protection locked="0"/>
    </xf>
    <xf numFmtId="0" fontId="5" fillId="2" borderId="43" xfId="0" applyNumberFormat="1" applyFont="1" applyFill="1" applyBorder="1" applyAlignment="1" applyProtection="1">
      <alignment horizontal="center" wrapText="1"/>
      <protection locked="0"/>
    </xf>
    <xf numFmtId="0" fontId="5" fillId="2" borderId="10" xfId="0" applyNumberFormat="1" applyFont="1" applyFill="1" applyBorder="1" applyAlignment="1" applyProtection="1">
      <alignment horizontal="center" wrapText="1"/>
      <protection locked="0"/>
    </xf>
    <xf numFmtId="0" fontId="5" fillId="2" borderId="4" xfId="0" applyNumberFormat="1" applyFont="1" applyFill="1" applyBorder="1" applyAlignment="1" applyProtection="1">
      <alignment horizontal="center" wrapText="1"/>
      <protection locked="0"/>
    </xf>
    <xf numFmtId="0" fontId="5" fillId="2" borderId="44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35" fillId="0" borderId="1" xfId="0" applyFont="1" applyBorder="1" applyAlignment="1">
      <alignment horizontal="center"/>
    </xf>
    <xf numFmtId="0" fontId="37" fillId="0" borderId="1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/>
    </xf>
    <xf numFmtId="0" fontId="52" fillId="0" borderId="7" xfId="0" applyFont="1" applyBorder="1" applyAlignment="1">
      <alignment horizontal="right" vertical="center" wrapText="1"/>
    </xf>
    <xf numFmtId="0" fontId="52" fillId="0" borderId="42" xfId="0" applyFont="1" applyBorder="1" applyAlignment="1">
      <alignment horizontal="right" vertical="center" wrapText="1"/>
    </xf>
    <xf numFmtId="0" fontId="52" fillId="0" borderId="43" xfId="0" applyFont="1" applyBorder="1" applyAlignment="1">
      <alignment horizontal="right" vertical="center" wrapText="1"/>
    </xf>
    <xf numFmtId="0" fontId="52" fillId="0" borderId="10" xfId="0" applyFont="1" applyBorder="1" applyAlignment="1">
      <alignment horizontal="right" vertical="center" wrapText="1"/>
    </xf>
    <xf numFmtId="0" fontId="52" fillId="0" borderId="4" xfId="0" applyFont="1" applyBorder="1" applyAlignment="1">
      <alignment horizontal="right" vertical="center" wrapText="1"/>
    </xf>
    <xf numFmtId="0" fontId="52" fillId="0" borderId="44" xfId="0" applyFont="1" applyBorder="1" applyAlignment="1">
      <alignment horizontal="right" vertical="center" wrapText="1"/>
    </xf>
    <xf numFmtId="0" fontId="53" fillId="0" borderId="2" xfId="0" applyFont="1" applyBorder="1" applyAlignment="1">
      <alignment horizontal="center" wrapText="1"/>
    </xf>
    <xf numFmtId="0" fontId="53" fillId="0" borderId="3" xfId="0" applyFont="1" applyBorder="1" applyAlignment="1">
      <alignment horizontal="center" wrapText="1"/>
    </xf>
    <xf numFmtId="0" fontId="40" fillId="0" borderId="1" xfId="0" applyFont="1" applyBorder="1" applyAlignment="1">
      <alignment horizontal="center"/>
    </xf>
    <xf numFmtId="0" fontId="55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wrapText="1"/>
    </xf>
    <xf numFmtId="0" fontId="56" fillId="0" borderId="4" xfId="0" applyFont="1" applyFill="1" applyBorder="1" applyAlignment="1">
      <alignment horizontal="center"/>
    </xf>
    <xf numFmtId="0" fontId="57" fillId="0" borderId="2" xfId="0" applyFont="1" applyFill="1" applyBorder="1" applyAlignment="1">
      <alignment horizontal="center"/>
    </xf>
    <xf numFmtId="0" fontId="57" fillId="0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/>
    </xf>
    <xf numFmtId="0" fontId="50" fillId="0" borderId="2" xfId="0" applyFont="1" applyFill="1" applyBorder="1" applyAlignment="1">
      <alignment horizontal="center"/>
    </xf>
    <xf numFmtId="0" fontId="50" fillId="0" borderId="6" xfId="0" applyFont="1" applyFill="1" applyBorder="1" applyAlignment="1">
      <alignment horizontal="center"/>
    </xf>
    <xf numFmtId="0" fontId="50" fillId="0" borderId="3" xfId="0" applyFont="1" applyFill="1" applyBorder="1" applyAlignment="1">
      <alignment horizontal="center"/>
    </xf>
    <xf numFmtId="0" fontId="50" fillId="0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59" fillId="0" borderId="1" xfId="0" applyFont="1" applyFill="1" applyBorder="1" applyAlignment="1">
      <alignment horizontal="center"/>
    </xf>
    <xf numFmtId="0" fontId="63" fillId="0" borderId="4" xfId="0" applyFont="1" applyFill="1" applyBorder="1" applyAlignment="1">
      <alignment horizontal="center"/>
    </xf>
    <xf numFmtId="0" fontId="63" fillId="0" borderId="1" xfId="0" applyFont="1" applyFill="1" applyBorder="1" applyAlignment="1">
      <alignment horizontal="center"/>
    </xf>
    <xf numFmtId="0" fontId="6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wrapText="1"/>
    </xf>
    <xf numFmtId="0" fontId="43" fillId="0" borderId="57" xfId="0" applyFont="1" applyBorder="1" applyAlignment="1">
      <alignment horizontal="left" wrapText="1"/>
    </xf>
    <xf numFmtId="0" fontId="43" fillId="0" borderId="58" xfId="0" applyFont="1" applyBorder="1" applyAlignment="1">
      <alignment horizontal="left" wrapText="1"/>
    </xf>
    <xf numFmtId="0" fontId="43" fillId="0" borderId="59" xfId="0" applyFont="1" applyBorder="1" applyAlignment="1">
      <alignment horizontal="left" wrapText="1"/>
    </xf>
    <xf numFmtId="0" fontId="36" fillId="0" borderId="52" xfId="0" applyFont="1" applyBorder="1" applyAlignment="1">
      <alignment horizontal="center" vertical="center" wrapText="1"/>
    </xf>
    <xf numFmtId="0" fontId="36" fillId="0" borderId="53" xfId="0" applyFont="1" applyBorder="1" applyAlignment="1">
      <alignment horizontal="center" vertical="center" wrapText="1"/>
    </xf>
    <xf numFmtId="0" fontId="36" fillId="0" borderId="54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/>
    </xf>
    <xf numFmtId="0" fontId="43" fillId="0" borderId="0" xfId="0" applyFont="1" applyBorder="1"/>
    <xf numFmtId="0" fontId="43" fillId="0" borderId="46" xfId="0" applyFont="1" applyBorder="1"/>
    <xf numFmtId="0" fontId="36" fillId="0" borderId="47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wrapText="1"/>
    </xf>
    <xf numFmtId="0" fontId="50" fillId="0" borderId="0" xfId="0" applyNumberFormat="1" applyFont="1" applyAlignment="1">
      <alignment horizontal="center"/>
    </xf>
    <xf numFmtId="0" fontId="63" fillId="0" borderId="0" xfId="0" applyNumberFormat="1" applyFont="1" applyAlignment="1">
      <alignment horizontal="center"/>
    </xf>
    <xf numFmtId="0" fontId="50" fillId="0" borderId="10" xfId="0" applyNumberFormat="1" applyFont="1" applyBorder="1" applyAlignment="1">
      <alignment horizontal="center"/>
    </xf>
    <xf numFmtId="0" fontId="50" fillId="0" borderId="4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60" xfId="0" applyNumberFormat="1" applyFont="1" applyBorder="1" applyAlignment="1">
      <alignment horizontal="center"/>
    </xf>
    <xf numFmtId="0" fontId="3" fillId="0" borderId="61" xfId="0" applyNumberFormat="1" applyFont="1" applyBorder="1" applyAlignment="1">
      <alignment horizontal="center"/>
    </xf>
    <xf numFmtId="0" fontId="3" fillId="0" borderId="62" xfId="0" applyNumberFormat="1" applyFont="1" applyBorder="1" applyAlignment="1">
      <alignment horizontal="center"/>
    </xf>
    <xf numFmtId="0" fontId="3" fillId="0" borderId="63" xfId="0" applyNumberFormat="1" applyFont="1" applyBorder="1" applyAlignment="1">
      <alignment horizontal="center"/>
    </xf>
    <xf numFmtId="0" fontId="3" fillId="0" borderId="64" xfId="0" applyNumberFormat="1" applyFont="1" applyBorder="1" applyAlignment="1">
      <alignment horizontal="center"/>
    </xf>
    <xf numFmtId="0" fontId="3" fillId="0" borderId="65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center" wrapText="1"/>
    </xf>
    <xf numFmtId="0" fontId="3" fillId="0" borderId="4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74" fillId="0" borderId="1" xfId="0" applyNumberFormat="1" applyFont="1" applyBorder="1" applyAlignment="1" applyProtection="1">
      <alignment wrapText="1"/>
      <protection locked="0"/>
    </xf>
    <xf numFmtId="1" fontId="73" fillId="0" borderId="7" xfId="0" applyNumberFormat="1" applyFont="1" applyBorder="1" applyAlignment="1">
      <alignment horizontal="center"/>
    </xf>
    <xf numFmtId="1" fontId="73" fillId="0" borderId="42" xfId="0" applyNumberFormat="1" applyFont="1" applyBorder="1" applyAlignment="1">
      <alignment horizontal="center"/>
    </xf>
    <xf numFmtId="1" fontId="73" fillId="0" borderId="43" xfId="0" applyNumberFormat="1" applyFont="1" applyBorder="1" applyAlignment="1">
      <alignment horizontal="center"/>
    </xf>
    <xf numFmtId="1" fontId="73" fillId="0" borderId="10" xfId="0" applyNumberFormat="1" applyFont="1" applyBorder="1" applyAlignment="1">
      <alignment horizontal="center"/>
    </xf>
    <xf numFmtId="1" fontId="73" fillId="0" borderId="4" xfId="0" applyNumberFormat="1" applyFont="1" applyBorder="1" applyAlignment="1">
      <alignment horizontal="center"/>
    </xf>
    <xf numFmtId="1" fontId="73" fillId="0" borderId="44" xfId="0" applyNumberFormat="1" applyFont="1" applyBorder="1" applyAlignment="1">
      <alignment horizontal="center"/>
    </xf>
    <xf numFmtId="1" fontId="75" fillId="0" borderId="7" xfId="0" applyNumberFormat="1" applyFont="1" applyBorder="1" applyAlignment="1">
      <alignment horizontal="center" wrapText="1"/>
    </xf>
    <xf numFmtId="1" fontId="75" fillId="0" borderId="42" xfId="0" applyNumberFormat="1" applyFont="1" applyBorder="1" applyAlignment="1">
      <alignment horizontal="center" wrapText="1"/>
    </xf>
    <xf numFmtId="1" fontId="75" fillId="0" borderId="43" xfId="0" applyNumberFormat="1" applyFont="1" applyBorder="1" applyAlignment="1">
      <alignment horizontal="center" wrapText="1"/>
    </xf>
    <xf numFmtId="1" fontId="75" fillId="0" borderId="10" xfId="0" applyNumberFormat="1" applyFont="1" applyBorder="1" applyAlignment="1">
      <alignment horizontal="center" wrapText="1"/>
    </xf>
    <xf numFmtId="1" fontId="75" fillId="0" borderId="4" xfId="0" applyNumberFormat="1" applyFont="1" applyBorder="1" applyAlignment="1">
      <alignment horizontal="center" wrapText="1"/>
    </xf>
    <xf numFmtId="1" fontId="75" fillId="0" borderId="44" xfId="0" applyNumberFormat="1" applyFont="1" applyBorder="1" applyAlignment="1">
      <alignment horizontal="center" wrapText="1"/>
    </xf>
    <xf numFmtId="1" fontId="74" fillId="0" borderId="2" xfId="0" applyNumberFormat="1" applyFont="1" applyBorder="1" applyAlignment="1">
      <alignment horizontal="center"/>
    </xf>
    <xf numFmtId="1" fontId="74" fillId="0" borderId="6" xfId="0" applyNumberFormat="1" applyFont="1" applyBorder="1" applyAlignment="1">
      <alignment horizontal="center"/>
    </xf>
    <xf numFmtId="1" fontId="74" fillId="0" borderId="3" xfId="0" applyNumberFormat="1" applyFont="1" applyBorder="1" applyAlignment="1">
      <alignment horizontal="center"/>
    </xf>
    <xf numFmtId="0" fontId="76" fillId="0" borderId="11" xfId="0" applyNumberFormat="1" applyFont="1" applyBorder="1" applyAlignment="1" applyProtection="1">
      <alignment horizontal="center" vertical="center" wrapText="1"/>
      <protection locked="0"/>
    </xf>
    <xf numFmtId="0" fontId="76" fillId="0" borderId="8" xfId="0" applyNumberFormat="1" applyFont="1" applyBorder="1" applyAlignment="1" applyProtection="1">
      <alignment horizontal="center" vertical="center" wrapText="1"/>
      <protection locked="0"/>
    </xf>
    <xf numFmtId="0" fontId="76" fillId="0" borderId="2" xfId="0" applyNumberFormat="1" applyFont="1" applyBorder="1" applyAlignment="1" applyProtection="1">
      <alignment horizontal="center" vertical="center" wrapText="1"/>
      <protection locked="0"/>
    </xf>
    <xf numFmtId="0" fontId="76" fillId="0" borderId="3" xfId="0" applyNumberFormat="1" applyFont="1" applyBorder="1" applyAlignment="1" applyProtection="1">
      <alignment horizontal="center" vertical="center" wrapText="1"/>
      <protection locked="0"/>
    </xf>
    <xf numFmtId="0" fontId="77" fillId="2" borderId="1" xfId="0" applyNumberFormat="1" applyFont="1" applyFill="1" applyBorder="1" applyAlignment="1">
      <alignment horizontal="center" vertical="center" wrapText="1"/>
    </xf>
    <xf numFmtId="1" fontId="76" fillId="0" borderId="2" xfId="0" applyNumberFormat="1" applyFont="1" applyBorder="1" applyAlignment="1">
      <alignment horizontal="center" vertical="center" wrapText="1"/>
    </xf>
    <xf numFmtId="1" fontId="76" fillId="0" borderId="3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 applyProtection="1">
      <alignment horizontal="center"/>
      <protection locked="0"/>
    </xf>
    <xf numFmtId="0" fontId="4" fillId="0" borderId="4" xfId="0" applyNumberFormat="1" applyFont="1" applyBorder="1" applyAlignment="1" applyProtection="1">
      <alignment horizontal="center" wrapText="1"/>
      <protection locked="0"/>
    </xf>
    <xf numFmtId="0" fontId="47" fillId="0" borderId="11" xfId="0" applyNumberFormat="1" applyFont="1" applyBorder="1" applyAlignment="1" applyProtection="1">
      <alignment horizontal="center" vertical="center"/>
      <protection locked="0"/>
    </xf>
    <xf numFmtId="0" fontId="47" fillId="0" borderId="8" xfId="0" applyNumberFormat="1" applyFont="1" applyBorder="1" applyAlignment="1" applyProtection="1">
      <alignment horizontal="center" vertical="center"/>
      <protection locked="0"/>
    </xf>
    <xf numFmtId="0" fontId="47" fillId="0" borderId="1" xfId="0" applyNumberFormat="1" applyFont="1" applyBorder="1" applyAlignment="1" applyProtection="1">
      <alignment horizontal="center" vertical="center"/>
      <protection locked="0"/>
    </xf>
    <xf numFmtId="2" fontId="47" fillId="0" borderId="1" xfId="0" applyNumberFormat="1" applyFont="1" applyBorder="1" applyAlignment="1" applyProtection="1">
      <alignment horizontal="center" vertical="center"/>
      <protection locked="0"/>
    </xf>
    <xf numFmtId="2" fontId="47" fillId="0" borderId="7" xfId="0" applyNumberFormat="1" applyFont="1" applyBorder="1" applyAlignment="1" applyProtection="1">
      <alignment horizontal="center" vertical="center" wrapText="1"/>
      <protection locked="0"/>
    </xf>
    <xf numFmtId="2" fontId="47" fillId="0" borderId="43" xfId="0" applyNumberFormat="1" applyFont="1" applyBorder="1" applyAlignment="1" applyProtection="1">
      <alignment horizontal="center" vertical="center" wrapText="1"/>
      <protection locked="0"/>
    </xf>
    <xf numFmtId="2" fontId="47" fillId="0" borderId="10" xfId="0" applyNumberFormat="1" applyFont="1" applyBorder="1" applyAlignment="1" applyProtection="1">
      <alignment horizontal="center" vertical="center" wrapText="1"/>
      <protection locked="0"/>
    </xf>
    <xf numFmtId="2" fontId="47" fillId="0" borderId="44" xfId="0" applyNumberFormat="1" applyFont="1" applyBorder="1" applyAlignment="1" applyProtection="1">
      <alignment horizontal="center" vertical="center" wrapText="1"/>
      <protection locked="0"/>
    </xf>
    <xf numFmtId="2" fontId="47" fillId="0" borderId="1" xfId="0" applyNumberFormat="1" applyFont="1" applyBorder="1" applyAlignment="1" applyProtection="1">
      <alignment horizontal="center" wrapText="1"/>
      <protection locked="0"/>
    </xf>
    <xf numFmtId="2" fontId="47" fillId="0" borderId="23" xfId="0" applyNumberFormat="1" applyFont="1" applyBorder="1" applyAlignment="1" applyProtection="1">
      <alignment horizontal="center" wrapText="1"/>
      <protection locked="0"/>
    </xf>
    <xf numFmtId="2" fontId="47" fillId="0" borderId="22" xfId="0" applyNumberFormat="1" applyFont="1" applyBorder="1" applyAlignment="1" applyProtection="1">
      <alignment horizontal="center" wrapText="1"/>
      <protection locked="0"/>
    </xf>
    <xf numFmtId="2" fontId="47" fillId="0" borderId="66" xfId="0" applyNumberFormat="1" applyFont="1" applyBorder="1" applyAlignment="1" applyProtection="1">
      <alignment horizontal="center" wrapText="1"/>
      <protection locked="0"/>
    </xf>
    <xf numFmtId="2" fontId="47" fillId="0" borderId="3" xfId="0" applyNumberFormat="1" applyFont="1" applyBorder="1" applyAlignment="1" applyProtection="1">
      <alignment horizontal="center" wrapText="1"/>
      <protection locked="0"/>
    </xf>
    <xf numFmtId="0" fontId="47" fillId="0" borderId="2" xfId="0" applyNumberFormat="1" applyFont="1" applyBorder="1" applyAlignment="1" applyProtection="1">
      <alignment horizontal="center" vertical="center"/>
      <protection locked="0"/>
    </xf>
    <xf numFmtId="1" fontId="47" fillId="0" borderId="17" xfId="0" applyNumberFormat="1" applyFont="1" applyBorder="1" applyAlignment="1" applyProtection="1">
      <alignment horizontal="center" vertical="center"/>
      <protection locked="0"/>
    </xf>
    <xf numFmtId="1" fontId="47" fillId="0" borderId="18" xfId="0" applyNumberFormat="1" applyFont="1" applyBorder="1" applyAlignment="1" applyProtection="1">
      <alignment horizontal="center" vertical="center"/>
      <protection locked="0"/>
    </xf>
    <xf numFmtId="1" fontId="47" fillId="0" borderId="19" xfId="0" applyNumberFormat="1" applyFont="1" applyBorder="1" applyAlignment="1" applyProtection="1">
      <alignment horizontal="center" vertical="center"/>
      <protection locked="0"/>
    </xf>
    <xf numFmtId="2" fontId="47" fillId="0" borderId="17" xfId="0" applyNumberFormat="1" applyFont="1" applyBorder="1" applyAlignment="1" applyProtection="1">
      <alignment horizontal="center" vertical="center"/>
      <protection locked="0"/>
    </xf>
    <xf numFmtId="2" fontId="47" fillId="0" borderId="18" xfId="0" applyNumberFormat="1" applyFont="1" applyBorder="1" applyAlignment="1" applyProtection="1">
      <alignment horizontal="center" vertical="center"/>
      <protection locked="0"/>
    </xf>
    <xf numFmtId="2" fontId="47" fillId="0" borderId="19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Alignment="1" applyProtection="1">
      <alignment horizontal="center"/>
      <protection locked="0"/>
    </xf>
    <xf numFmtId="0" fontId="16" fillId="0" borderId="0" xfId="0" applyNumberFormat="1" applyFont="1" applyAlignment="1" applyProtection="1">
      <alignment horizontal="center"/>
      <protection locked="0"/>
    </xf>
    <xf numFmtId="0" fontId="47" fillId="0" borderId="0" xfId="0" applyNumberFormat="1" applyFont="1" applyAlignment="1" applyProtection="1">
      <alignment horizontal="center"/>
      <protection locked="0"/>
    </xf>
    <xf numFmtId="0" fontId="12" fillId="0" borderId="0" xfId="0" applyNumberFormat="1" applyFont="1" applyAlignment="1">
      <alignment horizont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67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43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67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4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 vertical="center" wrapText="1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31" fillId="0" borderId="1" xfId="0" applyFont="1" applyBorder="1" applyAlignment="1" applyProtection="1">
      <alignment horizontal="center" vertical="top" wrapText="1"/>
      <protection locked="0"/>
    </xf>
    <xf numFmtId="0" fontId="34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56" fillId="0" borderId="0" xfId="0" applyFont="1" applyAlignment="1" applyProtection="1">
      <alignment horizontal="center"/>
      <protection locked="0"/>
    </xf>
    <xf numFmtId="0" fontId="10" fillId="0" borderId="4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81" fillId="0" borderId="0" xfId="0" applyNumberFormat="1" applyFont="1" applyAlignment="1">
      <alignment horizontal="center"/>
    </xf>
    <xf numFmtId="0" fontId="82" fillId="0" borderId="4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left" vertical="center"/>
    </xf>
    <xf numFmtId="0" fontId="83" fillId="0" borderId="2" xfId="0" applyNumberFormat="1" applyFont="1" applyBorder="1" applyAlignment="1">
      <alignment horizontal="center" vertical="center"/>
    </xf>
    <xf numFmtId="0" fontId="83" fillId="0" borderId="6" xfId="0" applyNumberFormat="1" applyFont="1" applyBorder="1" applyAlignment="1">
      <alignment horizontal="center" vertical="center"/>
    </xf>
    <xf numFmtId="0" fontId="83" fillId="0" borderId="3" xfId="0" applyNumberFormat="1" applyFont="1" applyBorder="1" applyAlignment="1">
      <alignment horizontal="center" vertical="center"/>
    </xf>
    <xf numFmtId="0" fontId="83" fillId="0" borderId="2" xfId="0" applyNumberFormat="1" applyFont="1" applyBorder="1" applyAlignment="1">
      <alignment horizontal="center" vertical="center" wrapText="1"/>
    </xf>
    <xf numFmtId="0" fontId="83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6" xfId="0" applyNumberFormat="1" applyBorder="1" applyAlignment="1" applyProtection="1">
      <alignment horizontal="center" vertical="center" wrapText="1"/>
      <protection locked="0"/>
    </xf>
    <xf numFmtId="0" fontId="0" fillId="0" borderId="3" xfId="0" applyNumberForma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>
      <alignment horizontal="center" wrapText="1"/>
    </xf>
    <xf numFmtId="0" fontId="0" fillId="0" borderId="6" xfId="0" applyNumberFormat="1" applyBorder="1" applyAlignment="1" applyProtection="1">
      <alignment horizontal="center" wrapText="1"/>
      <protection locked="0"/>
    </xf>
    <xf numFmtId="0" fontId="56" fillId="0" borderId="1" xfId="0" applyFont="1" applyFill="1" applyBorder="1" applyAlignment="1">
      <alignment horizontal="center"/>
    </xf>
    <xf numFmtId="0" fontId="8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shrinkToFit="1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0" fillId="0" borderId="1" xfId="0" applyNumberFormat="1" applyFont="1" applyBorder="1" applyAlignment="1" applyProtection="1">
      <alignment horizontal="center"/>
      <protection locked="0"/>
    </xf>
    <xf numFmtId="0" fontId="12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9" fillId="6" borderId="11" xfId="6" applyNumberFormat="1" applyFont="1" applyFill="1" applyBorder="1" applyAlignment="1">
      <alignment horizontal="center" vertical="center" wrapText="1"/>
    </xf>
    <xf numFmtId="0" fontId="99" fillId="6" borderId="8" xfId="6" applyNumberFormat="1" applyFont="1" applyFill="1" applyBorder="1" applyAlignment="1">
      <alignment horizontal="center" vertical="center" wrapText="1"/>
    </xf>
    <xf numFmtId="0" fontId="102" fillId="6" borderId="2" xfId="0" applyFont="1" applyFill="1" applyBorder="1" applyAlignment="1">
      <alignment horizontal="center"/>
    </xf>
    <xf numFmtId="0" fontId="102" fillId="6" borderId="3" xfId="0" applyFont="1" applyFill="1" applyBorder="1" applyAlignment="1">
      <alignment horizontal="center"/>
    </xf>
    <xf numFmtId="0" fontId="97" fillId="0" borderId="0" xfId="0" applyFont="1" applyAlignment="1">
      <alignment horizontal="center"/>
    </xf>
    <xf numFmtId="0" fontId="98" fillId="6" borderId="4" xfId="0" applyFont="1" applyFill="1" applyBorder="1" applyAlignment="1">
      <alignment horizontal="center" vertical="center"/>
    </xf>
    <xf numFmtId="0" fontId="99" fillId="6" borderId="5" xfId="6" applyNumberFormat="1" applyFont="1" applyFill="1" applyBorder="1" applyAlignment="1">
      <alignment horizontal="center" vertical="center" wrapText="1"/>
    </xf>
    <xf numFmtId="0" fontId="99" fillId="6" borderId="2" xfId="0" applyFont="1" applyFill="1" applyBorder="1" applyAlignment="1">
      <alignment horizontal="center" vertical="center" wrapText="1"/>
    </xf>
    <xf numFmtId="0" fontId="99" fillId="6" borderId="3" xfId="0" applyFont="1" applyFill="1" applyBorder="1" applyAlignment="1">
      <alignment horizontal="center" vertical="center" wrapText="1"/>
    </xf>
    <xf numFmtId="0" fontId="99" fillId="6" borderId="2" xfId="6" applyNumberFormat="1" applyFont="1" applyFill="1" applyBorder="1" applyAlignment="1">
      <alignment horizontal="center" vertical="center" wrapText="1"/>
    </xf>
    <xf numFmtId="0" fontId="99" fillId="6" borderId="6" xfId="6" applyNumberFormat="1" applyFont="1" applyFill="1" applyBorder="1" applyAlignment="1">
      <alignment horizontal="center" vertical="center" wrapText="1"/>
    </xf>
    <xf numFmtId="0" fontId="99" fillId="6" borderId="3" xfId="6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Currency" xfId="2" builtinId="4"/>
    <cellStyle name="Normal" xfId="0" builtinId="0"/>
    <cellStyle name="Normal 2" xfId="4"/>
    <cellStyle name="Normal 2 2" xfId="6"/>
    <cellStyle name="Normal 3" xfId="5"/>
    <cellStyle name="Normal_Sheet1" xfId="3"/>
  </cellStyles>
  <dxfs count="7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4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5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\143rd%20SLBC\Annexures%20for%20143%20SLBC%20MEETING_Sept%202018\CdRatio,%20Adv,%20De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\143rd%20SLBC\Annexures%20for%20143%20SLBC%20MEETING_Sept%202018\Suraksha%20Schem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\143rd%20SLBC\Annexures%20for%20143%20SLBC%20MEETING_Sept%202018\bank-2-ACP-BAL%20OS-LBS-MIS%201-3%20REPOR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\143rd%20SLBC\Annexures%20for%20143%20SLBC%20MEETING_Sept%202018\MINORITI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\143rd%20SLBC\Annexures%20for%20143%20SLBC%20MEETING_Sept%202018\BankWiseSH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\143rd%20SLBC\Annexures%20for%20143%20SLBC%20MEETING_Sept%202018\PMEGP%20NP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osit"/>
      <sheetName val="Advance"/>
      <sheetName val="CDRatio"/>
    </sheetNames>
    <sheetDataSet>
      <sheetData sheetId="0">
        <row r="5">
          <cell r="M5" t="str">
            <v>Variation                                               ( SEPT 2018 over  MARCH 2018)</v>
          </cell>
        </row>
        <row r="6">
          <cell r="C6" t="str">
            <v xml:space="preserve"> AS AT  MARCH 2018</v>
          </cell>
          <cell r="H6" t="str">
            <v xml:space="preserve"> AS AT  SEPT 2018</v>
          </cell>
        </row>
        <row r="9">
          <cell r="C9">
            <v>9459.84</v>
          </cell>
          <cell r="D9">
            <v>10527</v>
          </cell>
          <cell r="E9">
            <v>18871.91</v>
          </cell>
          <cell r="F9">
            <v>63454.37</v>
          </cell>
          <cell r="G9">
            <v>102313.12</v>
          </cell>
          <cell r="H9">
            <v>9522.91</v>
          </cell>
          <cell r="I9">
            <v>10747.13</v>
          </cell>
          <cell r="J9">
            <v>19711.22</v>
          </cell>
          <cell r="K9">
            <v>69506.27</v>
          </cell>
          <cell r="L9">
            <v>109487.53</v>
          </cell>
        </row>
        <row r="10">
          <cell r="C10">
            <v>4039.7761999999998</v>
          </cell>
          <cell r="D10">
            <v>7358.1167999999998</v>
          </cell>
          <cell r="E10">
            <v>10213.9306</v>
          </cell>
          <cell r="F10">
            <v>22492.47</v>
          </cell>
          <cell r="G10">
            <v>44104.293600000005</v>
          </cell>
          <cell r="H10">
            <v>3717.4294999939998</v>
          </cell>
          <cell r="I10">
            <v>6340.0698074669999</v>
          </cell>
          <cell r="J10">
            <v>11652.145312045001</v>
          </cell>
          <cell r="K10">
            <v>19305.733142443001</v>
          </cell>
          <cell r="L10">
            <v>41015.377761948999</v>
          </cell>
        </row>
        <row r="11">
          <cell r="C11">
            <v>7635.19</v>
          </cell>
          <cell r="D11">
            <v>8789.61</v>
          </cell>
          <cell r="E11">
            <v>12828.37</v>
          </cell>
          <cell r="F11">
            <v>19472.28</v>
          </cell>
          <cell r="G11">
            <v>48725.45</v>
          </cell>
          <cell r="H11">
            <v>7887.9125999999997</v>
          </cell>
          <cell r="I11">
            <v>8892.9411999999993</v>
          </cell>
          <cell r="J11">
            <v>13152.639499999999</v>
          </cell>
          <cell r="K11">
            <v>18538.151000000002</v>
          </cell>
          <cell r="L11">
            <v>48471.6443</v>
          </cell>
        </row>
        <row r="12">
          <cell r="C12">
            <v>11197.606400000001</v>
          </cell>
          <cell r="D12">
            <v>28351.124199999998</v>
          </cell>
          <cell r="E12">
            <v>41564.485200000003</v>
          </cell>
          <cell r="F12">
            <v>84931.065499999997</v>
          </cell>
          <cell r="G12">
            <v>166044.2813</v>
          </cell>
          <cell r="H12">
            <v>11499.362300000001</v>
          </cell>
          <cell r="I12">
            <v>29106.3724</v>
          </cell>
          <cell r="J12">
            <v>42916.311399999999</v>
          </cell>
          <cell r="K12">
            <v>90720.978700000007</v>
          </cell>
          <cell r="L12">
            <v>174243.02480000001</v>
          </cell>
        </row>
        <row r="13">
          <cell r="C13">
            <v>5873.06</v>
          </cell>
          <cell r="D13">
            <v>5067.5</v>
          </cell>
          <cell r="E13">
            <v>7056.08</v>
          </cell>
          <cell r="F13">
            <v>20242.97</v>
          </cell>
          <cell r="G13">
            <v>38239.61</v>
          </cell>
          <cell r="H13">
            <v>5837.2178350000004</v>
          </cell>
          <cell r="I13">
            <v>5153.4517277000004</v>
          </cell>
          <cell r="J13">
            <v>7705.5304120000001</v>
          </cell>
          <cell r="K13">
            <v>20879.315437099998</v>
          </cell>
          <cell r="L13">
            <v>39575.515411799999</v>
          </cell>
        </row>
        <row r="14">
          <cell r="C14">
            <v>38205.472600000001</v>
          </cell>
          <cell r="D14">
            <v>60093.350999999995</v>
          </cell>
          <cell r="E14">
            <v>90534.775800000003</v>
          </cell>
          <cell r="F14">
            <v>210593.15549999999</v>
          </cell>
          <cell r="G14">
            <v>399426.75489999994</v>
          </cell>
          <cell r="H14">
            <v>38464.832234993999</v>
          </cell>
          <cell r="I14">
            <v>60239.965135166996</v>
          </cell>
          <cell r="J14">
            <v>95137.846624044992</v>
          </cell>
          <cell r="K14">
            <v>218950.44827954302</v>
          </cell>
          <cell r="L14">
            <v>412793.092273749</v>
          </cell>
        </row>
        <row r="16">
          <cell r="C16">
            <v>25.55</v>
          </cell>
          <cell r="D16">
            <v>87.04</v>
          </cell>
          <cell r="E16">
            <v>529.39</v>
          </cell>
          <cell r="F16">
            <v>1249.0999999999999</v>
          </cell>
          <cell r="G16">
            <v>1891.08</v>
          </cell>
          <cell r="H16">
            <v>26.33</v>
          </cell>
          <cell r="I16">
            <v>78.23</v>
          </cell>
          <cell r="J16">
            <v>510.64</v>
          </cell>
          <cell r="K16">
            <v>1368.27</v>
          </cell>
          <cell r="L16">
            <v>1983.47</v>
          </cell>
        </row>
        <row r="17">
          <cell r="C17">
            <v>91.6</v>
          </cell>
          <cell r="D17">
            <v>131.04239999999999</v>
          </cell>
          <cell r="E17">
            <v>921.73760000000004</v>
          </cell>
          <cell r="F17">
            <v>6919.85</v>
          </cell>
          <cell r="G17">
            <v>8064.2300000000005</v>
          </cell>
          <cell r="H17">
            <v>100.4616</v>
          </cell>
          <cell r="I17">
            <v>159.28550000000001</v>
          </cell>
          <cell r="J17">
            <v>913.00609999999995</v>
          </cell>
          <cell r="K17">
            <v>7046.0962</v>
          </cell>
          <cell r="L17">
            <v>8218.8493999999992</v>
          </cell>
        </row>
        <row r="18">
          <cell r="C18">
            <v>220.66</v>
          </cell>
          <cell r="D18">
            <v>395.71</v>
          </cell>
          <cell r="E18">
            <v>2469.38</v>
          </cell>
          <cell r="F18">
            <v>6367.54</v>
          </cell>
          <cell r="G18">
            <v>9453.2900000000009</v>
          </cell>
          <cell r="H18">
            <v>239.92</v>
          </cell>
          <cell r="I18">
            <v>430.31</v>
          </cell>
          <cell r="J18">
            <v>2523.13</v>
          </cell>
          <cell r="K18">
            <v>7209.54</v>
          </cell>
          <cell r="L18">
            <v>10402.9</v>
          </cell>
        </row>
        <row r="19">
          <cell r="C19">
            <v>677.13</v>
          </cell>
          <cell r="D19">
            <v>715.99</v>
          </cell>
          <cell r="E19">
            <v>2047.64</v>
          </cell>
          <cell r="F19">
            <v>7524.59</v>
          </cell>
          <cell r="G19">
            <v>10965.35</v>
          </cell>
          <cell r="H19">
            <v>691</v>
          </cell>
          <cell r="I19">
            <v>756.17</v>
          </cell>
          <cell r="J19">
            <v>2099.54</v>
          </cell>
          <cell r="K19">
            <v>5762.87</v>
          </cell>
          <cell r="L19">
            <v>9309.58</v>
          </cell>
        </row>
        <row r="20">
          <cell r="C20">
            <v>196.22</v>
          </cell>
          <cell r="D20">
            <v>223.6027</v>
          </cell>
          <cell r="E20">
            <v>1000.7495</v>
          </cell>
          <cell r="F20">
            <v>1361.8938000000001</v>
          </cell>
          <cell r="G20">
            <v>2782.4660000000003</v>
          </cell>
          <cell r="H20">
            <v>199.67429999999999</v>
          </cell>
          <cell r="I20">
            <v>285.00689999999997</v>
          </cell>
          <cell r="J20">
            <v>934.87689999999998</v>
          </cell>
          <cell r="K20">
            <v>1374.9545000000001</v>
          </cell>
          <cell r="L20">
            <v>2794.5126</v>
          </cell>
        </row>
        <row r="21">
          <cell r="C21">
            <v>149.09</v>
          </cell>
          <cell r="D21">
            <v>352.05</v>
          </cell>
          <cell r="E21">
            <v>979.15</v>
          </cell>
          <cell r="F21">
            <v>3955.2</v>
          </cell>
          <cell r="G21">
            <v>5435.49</v>
          </cell>
          <cell r="H21">
            <v>115.71</v>
          </cell>
          <cell r="I21">
            <v>537.92999999999995</v>
          </cell>
          <cell r="J21">
            <v>844.1</v>
          </cell>
          <cell r="K21">
            <v>3789.9025000000001</v>
          </cell>
          <cell r="L21">
            <v>5287.6424999999999</v>
          </cell>
        </row>
        <row r="22">
          <cell r="C22">
            <v>163.55690000000001</v>
          </cell>
          <cell r="D22">
            <v>37.351100000000002</v>
          </cell>
          <cell r="E22">
            <v>259.28149999999999</v>
          </cell>
          <cell r="F22">
            <v>1242</v>
          </cell>
          <cell r="G22">
            <v>1702.1895</v>
          </cell>
          <cell r="H22">
            <v>164.62690000000001</v>
          </cell>
          <cell r="I22">
            <v>37.441099999999999</v>
          </cell>
          <cell r="J22">
            <v>260.50150000000002</v>
          </cell>
          <cell r="K22">
            <v>1180</v>
          </cell>
          <cell r="L22">
            <v>1642.5695000000001</v>
          </cell>
        </row>
        <row r="23">
          <cell r="C23">
            <v>173.059</v>
          </cell>
          <cell r="D23">
            <v>514.46510000000001</v>
          </cell>
          <cell r="E23">
            <v>1637.7212</v>
          </cell>
          <cell r="F23">
            <v>5741.4134000000004</v>
          </cell>
          <cell r="G23">
            <v>8066.6587</v>
          </cell>
          <cell r="H23">
            <v>152.07400000000001</v>
          </cell>
          <cell r="I23">
            <v>546.24659999999994</v>
          </cell>
          <cell r="J23">
            <v>1703.9291000000001</v>
          </cell>
          <cell r="K23">
            <v>7706.7987999999996</v>
          </cell>
          <cell r="L23">
            <v>10109.048500000001</v>
          </cell>
        </row>
        <row r="24">
          <cell r="C24">
            <v>730.26199999999994</v>
          </cell>
          <cell r="D24">
            <v>639.13789999999995</v>
          </cell>
          <cell r="E24">
            <v>1952.8662999999999</v>
          </cell>
          <cell r="F24">
            <v>6518.6858000000002</v>
          </cell>
          <cell r="G24">
            <v>9840.9520000000011</v>
          </cell>
          <cell r="H24">
            <v>734.40146126800005</v>
          </cell>
          <cell r="I24">
            <v>614.260714807</v>
          </cell>
          <cell r="J24">
            <v>2072.3943231193098</v>
          </cell>
          <cell r="K24">
            <v>5591.9257989909702</v>
          </cell>
          <cell r="L24">
            <v>9012.9822981852794</v>
          </cell>
        </row>
        <row r="25">
          <cell r="C25">
            <v>33.36</v>
          </cell>
          <cell r="D25">
            <v>109.67</v>
          </cell>
          <cell r="E25">
            <v>552.79999999999995</v>
          </cell>
          <cell r="F25">
            <v>5349.07</v>
          </cell>
          <cell r="G25">
            <v>6044.9</v>
          </cell>
          <cell r="H25">
            <v>13.89</v>
          </cell>
          <cell r="I25">
            <v>107.72</v>
          </cell>
          <cell r="J25">
            <v>579.96450000000004</v>
          </cell>
          <cell r="K25">
            <v>3323.9</v>
          </cell>
          <cell r="L25">
            <v>4025.4745000000003</v>
          </cell>
        </row>
        <row r="26">
          <cell r="C26">
            <v>105.6</v>
          </cell>
          <cell r="D26">
            <v>178.09</v>
          </cell>
          <cell r="E26">
            <v>1159.0899999999999</v>
          </cell>
          <cell r="F26">
            <v>3849.43</v>
          </cell>
          <cell r="G26">
            <v>5292.21</v>
          </cell>
          <cell r="H26">
            <v>161.85</v>
          </cell>
          <cell r="I26">
            <v>164.62</v>
          </cell>
          <cell r="J26">
            <v>1198.06</v>
          </cell>
          <cell r="K26">
            <v>4210.67</v>
          </cell>
          <cell r="L26">
            <v>5735.2</v>
          </cell>
        </row>
        <row r="27">
          <cell r="C27">
            <v>0</v>
          </cell>
          <cell r="D27">
            <v>33.44</v>
          </cell>
          <cell r="E27">
            <v>66.3</v>
          </cell>
          <cell r="F27">
            <v>2904.98</v>
          </cell>
          <cell r="G27">
            <v>3004.72</v>
          </cell>
          <cell r="H27">
            <v>0</v>
          </cell>
          <cell r="I27">
            <v>30.29</v>
          </cell>
          <cell r="J27">
            <v>42.72</v>
          </cell>
          <cell r="K27">
            <v>2820.16</v>
          </cell>
          <cell r="L27">
            <v>2893.17</v>
          </cell>
        </row>
        <row r="28">
          <cell r="C28">
            <v>95.23</v>
          </cell>
          <cell r="D28">
            <v>115.33</v>
          </cell>
          <cell r="E28">
            <v>269.83</v>
          </cell>
          <cell r="F28">
            <v>2123.39</v>
          </cell>
          <cell r="G28">
            <v>2603.7799999999997</v>
          </cell>
          <cell r="H28">
            <v>87.22</v>
          </cell>
          <cell r="I28">
            <v>118.26</v>
          </cell>
          <cell r="J28">
            <v>361.55</v>
          </cell>
          <cell r="K28">
            <v>1903.24</v>
          </cell>
          <cell r="L28">
            <v>2470.27</v>
          </cell>
        </row>
        <row r="29">
          <cell r="C29">
            <v>497.882187031</v>
          </cell>
          <cell r="D29">
            <v>1552.510853362</v>
          </cell>
          <cell r="E29">
            <v>3825.3061692770002</v>
          </cell>
          <cell r="F29">
            <v>7230.4116364000001</v>
          </cell>
          <cell r="G29">
            <v>13106.11084607</v>
          </cell>
          <cell r="H29">
            <v>468.00999849999999</v>
          </cell>
          <cell r="I29">
            <v>1588.2429259600001</v>
          </cell>
          <cell r="J29">
            <v>3098.9047630199998</v>
          </cell>
          <cell r="K29">
            <v>8781.0994377999996</v>
          </cell>
          <cell r="L29">
            <v>13936.257125279999</v>
          </cell>
        </row>
        <row r="30">
          <cell r="C30">
            <v>0</v>
          </cell>
          <cell r="D30">
            <v>3.41</v>
          </cell>
          <cell r="E30">
            <v>108.78</v>
          </cell>
          <cell r="F30">
            <v>244.17</v>
          </cell>
          <cell r="G30">
            <v>356.36</v>
          </cell>
          <cell r="H30">
            <v>0</v>
          </cell>
          <cell r="I30">
            <v>3.1652</v>
          </cell>
          <cell r="J30">
            <v>111.82250000000001</v>
          </cell>
          <cell r="K30">
            <v>246.77</v>
          </cell>
          <cell r="L30">
            <v>361.7577</v>
          </cell>
        </row>
        <row r="31">
          <cell r="C31">
            <v>118.81439849</v>
          </cell>
          <cell r="D31">
            <v>883.03785561831</v>
          </cell>
          <cell r="E31">
            <v>4097.5527391060796</v>
          </cell>
          <cell r="F31">
            <v>7206.2852015173903</v>
          </cell>
          <cell r="G31">
            <v>12305.69019473178</v>
          </cell>
          <cell r="H31">
            <v>116.446974688</v>
          </cell>
          <cell r="I31">
            <v>863.74554122053996</v>
          </cell>
          <cell r="J31">
            <v>3610.21759122199</v>
          </cell>
          <cell r="K31">
            <v>6974.1519092210501</v>
          </cell>
          <cell r="L31">
            <v>11564.562016351581</v>
          </cell>
        </row>
        <row r="32">
          <cell r="C32">
            <v>3278.0144855209996</v>
          </cell>
          <cell r="D32">
            <v>5971.8779089803102</v>
          </cell>
          <cell r="E32">
            <v>21877.575008383075</v>
          </cell>
          <cell r="F32">
            <v>69788.009837917387</v>
          </cell>
          <cell r="G32">
            <v>100915.47724080179</v>
          </cell>
          <cell r="H32">
            <v>3271.6152344560001</v>
          </cell>
          <cell r="I32">
            <v>6320.9244819875403</v>
          </cell>
          <cell r="J32">
            <v>20865.357277361298</v>
          </cell>
          <cell r="K32">
            <v>69290.349146011999</v>
          </cell>
          <cell r="L32">
            <v>99748.246139816853</v>
          </cell>
        </row>
        <row r="34">
          <cell r="C34">
            <v>3907.57</v>
          </cell>
          <cell r="D34">
            <v>7213.52</v>
          </cell>
          <cell r="E34">
            <v>11309.94</v>
          </cell>
          <cell r="F34">
            <v>15628.69</v>
          </cell>
          <cell r="G34">
            <v>38059.72</v>
          </cell>
          <cell r="H34">
            <v>4077.25</v>
          </cell>
          <cell r="I34">
            <v>7501.39</v>
          </cell>
          <cell r="J34">
            <v>12027.81</v>
          </cell>
          <cell r="K34">
            <v>16646.87</v>
          </cell>
          <cell r="L34">
            <v>40253.319999999992</v>
          </cell>
        </row>
        <row r="35">
          <cell r="C35">
            <v>885.51244048199999</v>
          </cell>
          <cell r="D35">
            <v>763.50694953200002</v>
          </cell>
          <cell r="E35">
            <v>2092.1531538059999</v>
          </cell>
          <cell r="F35">
            <v>14734.398638221001</v>
          </cell>
          <cell r="G35">
            <v>18475.571182041</v>
          </cell>
          <cell r="H35">
            <v>956.29825594900001</v>
          </cell>
          <cell r="I35">
            <v>646.42511105999995</v>
          </cell>
          <cell r="J35">
            <v>2043.964402612</v>
          </cell>
          <cell r="K35">
            <v>16889.99082675</v>
          </cell>
          <cell r="L35">
            <v>20536.678596370999</v>
          </cell>
        </row>
        <row r="36">
          <cell r="C36">
            <v>8.8000000000000007</v>
          </cell>
          <cell r="D36">
            <v>0</v>
          </cell>
          <cell r="E36">
            <v>603.5</v>
          </cell>
          <cell r="F36">
            <v>0</v>
          </cell>
          <cell r="G36">
            <v>612.29999999999995</v>
          </cell>
          <cell r="H36">
            <v>11.569800000000001</v>
          </cell>
          <cell r="I36">
            <v>0</v>
          </cell>
          <cell r="J36">
            <v>622.08050000000003</v>
          </cell>
          <cell r="K36">
            <v>0</v>
          </cell>
          <cell r="L36">
            <v>633.65030000000002</v>
          </cell>
        </row>
        <row r="37">
          <cell r="C37">
            <v>0</v>
          </cell>
          <cell r="D37">
            <v>86.134845820999999</v>
          </cell>
          <cell r="E37">
            <v>218.10568841</v>
          </cell>
          <cell r="F37">
            <v>1608.5294798780001</v>
          </cell>
          <cell r="G37">
            <v>1912.7700141089999</v>
          </cell>
          <cell r="H37">
            <v>0</v>
          </cell>
          <cell r="I37">
            <v>88.362533119999995</v>
          </cell>
          <cell r="J37">
            <v>183.48792335300001</v>
          </cell>
          <cell r="K37">
            <v>1995.2867337</v>
          </cell>
          <cell r="L37">
            <v>2267.1371901729999</v>
          </cell>
        </row>
        <row r="38">
          <cell r="C38">
            <v>0</v>
          </cell>
          <cell r="D38">
            <v>5.78</v>
          </cell>
          <cell r="E38">
            <v>27.55</v>
          </cell>
          <cell r="F38">
            <v>309.05</v>
          </cell>
          <cell r="G38">
            <v>342.38</v>
          </cell>
          <cell r="H38">
            <v>0</v>
          </cell>
          <cell r="I38">
            <v>30.54</v>
          </cell>
          <cell r="J38">
            <v>29.31</v>
          </cell>
          <cell r="K38">
            <v>316.58</v>
          </cell>
          <cell r="L38">
            <v>376.42999999999995</v>
          </cell>
        </row>
        <row r="39">
          <cell r="C39">
            <v>361.2722</v>
          </cell>
          <cell r="D39">
            <v>639.95500000000004</v>
          </cell>
          <cell r="E39">
            <v>684.30370000000005</v>
          </cell>
          <cell r="F39">
            <v>2951.8710000000001</v>
          </cell>
          <cell r="G39">
            <v>4637.4019000000008</v>
          </cell>
          <cell r="H39">
            <v>414.33319999999998</v>
          </cell>
          <cell r="I39">
            <v>641.40110000000004</v>
          </cell>
          <cell r="J39">
            <v>727.76570000000004</v>
          </cell>
          <cell r="K39">
            <v>3437.3548999999998</v>
          </cell>
          <cell r="L39">
            <v>5220.8549000000003</v>
          </cell>
        </row>
        <row r="40">
          <cell r="C40">
            <v>0</v>
          </cell>
          <cell r="D40">
            <v>0</v>
          </cell>
          <cell r="E40">
            <v>25.02</v>
          </cell>
          <cell r="F40">
            <v>955.87</v>
          </cell>
          <cell r="G40">
            <v>980.89</v>
          </cell>
          <cell r="H40">
            <v>0</v>
          </cell>
          <cell r="I40">
            <v>0</v>
          </cell>
          <cell r="J40">
            <v>26.1</v>
          </cell>
          <cell r="K40">
            <v>980.27</v>
          </cell>
          <cell r="L40">
            <v>1006.37</v>
          </cell>
        </row>
        <row r="41">
          <cell r="C41">
            <v>27.5886</v>
          </cell>
          <cell r="D41">
            <v>240.31469999999999</v>
          </cell>
          <cell r="E41">
            <v>729.55089999999996</v>
          </cell>
          <cell r="F41">
            <v>3119.8078999999998</v>
          </cell>
          <cell r="G41">
            <v>4117.2620999999999</v>
          </cell>
          <cell r="H41">
            <v>29.708600000000001</v>
          </cell>
          <cell r="I41">
            <v>254.9169</v>
          </cell>
          <cell r="J41">
            <v>710</v>
          </cell>
          <cell r="K41">
            <v>3174.5645</v>
          </cell>
          <cell r="L41">
            <v>4169.1899999999996</v>
          </cell>
        </row>
        <row r="42">
          <cell r="C42">
            <v>9.6897000000000002</v>
          </cell>
          <cell r="D42">
            <v>118.164</v>
          </cell>
          <cell r="E42">
            <v>803.71780000000001</v>
          </cell>
          <cell r="F42">
            <v>2984.7710000000002</v>
          </cell>
          <cell r="G42">
            <v>3916.3425000000002</v>
          </cell>
          <cell r="H42">
            <v>10.6988</v>
          </cell>
          <cell r="I42">
            <v>106.6092</v>
          </cell>
          <cell r="J42">
            <v>920.6617</v>
          </cell>
          <cell r="K42">
            <v>2310.1851000000001</v>
          </cell>
          <cell r="L42">
            <v>3348.1548000000003</v>
          </cell>
        </row>
        <row r="43">
          <cell r="C43">
            <v>35.202251463000003</v>
          </cell>
          <cell r="D43">
            <v>267.89226662559997</v>
          </cell>
          <cell r="E43">
            <v>500.01732213585001</v>
          </cell>
          <cell r="F43">
            <v>2018.04846595305</v>
          </cell>
          <cell r="G43">
            <v>2821.1603061774999</v>
          </cell>
          <cell r="H43">
            <v>34.64</v>
          </cell>
          <cell r="I43">
            <v>263.27</v>
          </cell>
          <cell r="J43">
            <v>643.77</v>
          </cell>
          <cell r="K43">
            <v>2663.98</v>
          </cell>
          <cell r="L43">
            <v>3605.66</v>
          </cell>
        </row>
        <row r="44">
          <cell r="C44">
            <v>10.09</v>
          </cell>
          <cell r="D44">
            <v>125.41</v>
          </cell>
          <cell r="E44">
            <v>713.76</v>
          </cell>
          <cell r="F44">
            <v>4154.5200000000004</v>
          </cell>
          <cell r="G44">
            <v>5003.7800000000007</v>
          </cell>
          <cell r="H44">
            <v>8.9</v>
          </cell>
          <cell r="I44">
            <v>101.33</v>
          </cell>
          <cell r="J44">
            <v>824.47</v>
          </cell>
          <cell r="K44">
            <v>4060.03</v>
          </cell>
          <cell r="L44">
            <v>4994.7300000000005</v>
          </cell>
        </row>
        <row r="45">
          <cell r="C45">
            <v>0</v>
          </cell>
          <cell r="D45">
            <v>102.8232</v>
          </cell>
          <cell r="E45">
            <v>202.01910000000001</v>
          </cell>
          <cell r="F45">
            <v>1382.3162</v>
          </cell>
          <cell r="G45">
            <v>1687.1585</v>
          </cell>
          <cell r="H45">
            <v>0</v>
          </cell>
          <cell r="I45">
            <v>100.4628</v>
          </cell>
          <cell r="J45">
            <v>194.07669999999999</v>
          </cell>
          <cell r="K45">
            <v>1082.6792</v>
          </cell>
          <cell r="L45">
            <v>1377.2186999999999</v>
          </cell>
        </row>
        <row r="46">
          <cell r="C46">
            <v>8.7851860609999992</v>
          </cell>
          <cell r="D46">
            <v>48.888541944075001</v>
          </cell>
          <cell r="E46">
            <v>113.140376801</v>
          </cell>
          <cell r="F46">
            <v>4387.0332412102298</v>
          </cell>
          <cell r="G46">
            <v>4557.847346016305</v>
          </cell>
          <cell r="H46">
            <v>10.363183223</v>
          </cell>
          <cell r="I46">
            <v>49.7243896751325</v>
          </cell>
          <cell r="J46">
            <v>105.538393362253</v>
          </cell>
          <cell r="K46">
            <v>3562.04299137314</v>
          </cell>
          <cell r="L46">
            <v>3727.6689576335257</v>
          </cell>
        </row>
        <row r="47">
          <cell r="C47">
            <v>661.80321281299996</v>
          </cell>
          <cell r="D47">
            <v>2249.5285046200001</v>
          </cell>
          <cell r="E47">
            <v>3276.3251232369998</v>
          </cell>
          <cell r="F47">
            <v>53216.955410198003</v>
          </cell>
          <cell r="G47">
            <v>59404.612250868006</v>
          </cell>
          <cell r="H47">
            <v>844.26168165299998</v>
          </cell>
          <cell r="I47">
            <v>1462.787613732</v>
          </cell>
          <cell r="J47">
            <v>3725.0399314330002</v>
          </cell>
          <cell r="K47">
            <v>57283.871899913996</v>
          </cell>
          <cell r="L47">
            <v>63315.961126732</v>
          </cell>
        </row>
        <row r="48">
          <cell r="C48">
            <v>662.76237587200001</v>
          </cell>
          <cell r="D48">
            <v>2825.0685732249999</v>
          </cell>
          <cell r="E48">
            <v>5177.9978697079996</v>
          </cell>
          <cell r="F48">
            <v>17411.789208167</v>
          </cell>
          <cell r="G48">
            <v>26077.618026971999</v>
          </cell>
          <cell r="H48">
            <v>290.83549096799999</v>
          </cell>
          <cell r="I48">
            <v>2078.0461364349999</v>
          </cell>
          <cell r="J48">
            <v>5387.4008057720002</v>
          </cell>
          <cell r="K48">
            <v>20350.984158546002</v>
          </cell>
          <cell r="L48">
            <v>28107.266591721003</v>
          </cell>
        </row>
        <row r="49">
          <cell r="C49">
            <v>1437.8208845960501</v>
          </cell>
          <cell r="D49">
            <v>964.04836215067598</v>
          </cell>
          <cell r="E49">
            <v>5042.0216357932804</v>
          </cell>
          <cell r="F49">
            <v>37753.214477137</v>
          </cell>
          <cell r="G49">
            <v>45197.105359677007</v>
          </cell>
          <cell r="H49">
            <v>1350.3577605068499</v>
          </cell>
          <cell r="I49">
            <v>890.18533096077397</v>
          </cell>
          <cell r="J49">
            <v>5473.1835529673699</v>
          </cell>
          <cell r="K49">
            <v>38333.340338374997</v>
          </cell>
          <cell r="L49">
            <v>46047.066982809993</v>
          </cell>
        </row>
        <row r="50">
          <cell r="C50">
            <v>385.62</v>
          </cell>
          <cell r="D50">
            <v>29.46</v>
          </cell>
          <cell r="E50">
            <v>375.63</v>
          </cell>
          <cell r="F50">
            <v>12209.55</v>
          </cell>
          <cell r="G50">
            <v>13000.259999999998</v>
          </cell>
          <cell r="H50">
            <v>425.87</v>
          </cell>
          <cell r="I50">
            <v>33.51</v>
          </cell>
          <cell r="J50">
            <v>654.34</v>
          </cell>
          <cell r="K50">
            <v>12240.55</v>
          </cell>
          <cell r="L50">
            <v>13354.269999999999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1.9961</v>
          </cell>
          <cell r="J51">
            <v>59.182200000000002</v>
          </cell>
          <cell r="K51">
            <v>192.5086</v>
          </cell>
          <cell r="L51">
            <v>253.68690000000001</v>
          </cell>
        </row>
        <row r="52">
          <cell r="C52">
            <v>8402.5168512870514</v>
          </cell>
          <cell r="D52">
            <v>15680.494943918355</v>
          </cell>
          <cell r="E52">
            <v>31894.752669891128</v>
          </cell>
          <cell r="F52">
            <v>174826.41502076428</v>
          </cell>
          <cell r="G52">
            <v>230804.1794858608</v>
          </cell>
          <cell r="H52">
            <v>8465.0867722998519</v>
          </cell>
          <cell r="I52">
            <v>14250.957214982907</v>
          </cell>
          <cell r="J52">
            <v>34358.181809499627</v>
          </cell>
          <cell r="K52">
            <v>185521.0892486581</v>
          </cell>
          <cell r="L52">
            <v>242595.31504544051</v>
          </cell>
        </row>
        <row r="54">
          <cell r="C54">
            <v>4111.79</v>
          </cell>
          <cell r="D54">
            <v>1417.47</v>
          </cell>
          <cell r="E54">
            <v>1533.79</v>
          </cell>
          <cell r="F54">
            <v>1812.71</v>
          </cell>
          <cell r="G54">
            <v>8875.76</v>
          </cell>
          <cell r="H54">
            <v>4087.26</v>
          </cell>
          <cell r="I54">
            <v>1411.23</v>
          </cell>
          <cell r="J54">
            <v>1716.63</v>
          </cell>
          <cell r="K54">
            <v>2101.5</v>
          </cell>
          <cell r="L54">
            <v>9316.619999999999</v>
          </cell>
        </row>
        <row r="55">
          <cell r="C55">
            <v>5806.97</v>
          </cell>
          <cell r="D55">
            <v>3499.83</v>
          </cell>
          <cell r="E55">
            <v>6839.92</v>
          </cell>
          <cell r="F55">
            <v>0</v>
          </cell>
          <cell r="G55">
            <v>16146.72</v>
          </cell>
          <cell r="H55">
            <v>5679.09</v>
          </cell>
          <cell r="I55">
            <v>3421.95</v>
          </cell>
          <cell r="J55">
            <v>5939.84</v>
          </cell>
          <cell r="K55">
            <v>0</v>
          </cell>
          <cell r="L55">
            <v>15040.880000000001</v>
          </cell>
        </row>
        <row r="56">
          <cell r="C56">
            <v>4971.66</v>
          </cell>
          <cell r="D56">
            <v>3379.72</v>
          </cell>
          <cell r="E56">
            <v>4594.57</v>
          </cell>
          <cell r="F56">
            <v>0</v>
          </cell>
          <cell r="G56">
            <v>12945.949999999999</v>
          </cell>
          <cell r="H56">
            <v>5994.2049751000004</v>
          </cell>
          <cell r="I56">
            <v>3038.6338022999998</v>
          </cell>
          <cell r="J56">
            <v>3738.8288736</v>
          </cell>
          <cell r="K56">
            <v>0</v>
          </cell>
          <cell r="L56">
            <v>12771.667651</v>
          </cell>
        </row>
        <row r="57">
          <cell r="C57">
            <v>14890.42</v>
          </cell>
          <cell r="D57">
            <v>8297.02</v>
          </cell>
          <cell r="E57">
            <v>12968.279999999999</v>
          </cell>
          <cell r="F57">
            <v>1812.71</v>
          </cell>
          <cell r="G57">
            <v>37968.43</v>
          </cell>
          <cell r="H57">
            <v>15760.5549751</v>
          </cell>
          <cell r="I57">
            <v>7871.8138023000001</v>
          </cell>
          <cell r="J57">
            <v>11395.298873600001</v>
          </cell>
          <cell r="K57">
            <v>2101.5</v>
          </cell>
          <cell r="L57">
            <v>37129.167650999996</v>
          </cell>
        </row>
        <row r="58">
          <cell r="C58">
            <v>49886.003936808054</v>
          </cell>
          <cell r="D58">
            <v>81745.723852898664</v>
          </cell>
          <cell r="E58">
            <v>144307.10347827422</v>
          </cell>
          <cell r="F58">
            <v>455207.58035868168</v>
          </cell>
          <cell r="G58">
            <v>731146.41162666259</v>
          </cell>
          <cell r="H58">
            <v>50201.534241749854</v>
          </cell>
          <cell r="I58">
            <v>80811.846832137438</v>
          </cell>
          <cell r="J58">
            <v>150361.38571090592</v>
          </cell>
          <cell r="K58">
            <v>473761.88667421311</v>
          </cell>
          <cell r="L58">
            <v>755136.65345900645</v>
          </cell>
        </row>
        <row r="59">
          <cell r="C59">
            <v>64776.423936808053</v>
          </cell>
          <cell r="D59">
            <v>90042.743852898668</v>
          </cell>
          <cell r="E59">
            <v>157275.38347827422</v>
          </cell>
          <cell r="F59">
            <v>457020.2903586817</v>
          </cell>
          <cell r="G59">
            <v>769114.84162666264</v>
          </cell>
          <cell r="H59">
            <v>65962.089216849854</v>
          </cell>
          <cell r="I59">
            <v>88683.660634437445</v>
          </cell>
          <cell r="J59">
            <v>161756.68458450591</v>
          </cell>
          <cell r="K59">
            <v>475863.38667421311</v>
          </cell>
          <cell r="L59">
            <v>792265.82111000642</v>
          </cell>
        </row>
        <row r="61">
          <cell r="C61">
            <v>0</v>
          </cell>
          <cell r="D61">
            <v>0</v>
          </cell>
          <cell r="E61">
            <v>262.93360000000001</v>
          </cell>
          <cell r="F61">
            <v>0</v>
          </cell>
          <cell r="G61">
            <v>262.93360000000001</v>
          </cell>
          <cell r="H61">
            <v>0</v>
          </cell>
          <cell r="I61">
            <v>0</v>
          </cell>
          <cell r="J61">
            <v>246.45140000000001</v>
          </cell>
          <cell r="K61">
            <v>38.333300000000001</v>
          </cell>
          <cell r="L61">
            <v>284.78469999999999</v>
          </cell>
        </row>
        <row r="62">
          <cell r="C62">
            <v>8765.7479999999996</v>
          </cell>
          <cell r="D62">
            <v>7726.0294999999996</v>
          </cell>
          <cell r="E62">
            <v>5518.5924999999997</v>
          </cell>
          <cell r="F62">
            <v>9215.42</v>
          </cell>
          <cell r="G62">
            <v>31225.79</v>
          </cell>
          <cell r="H62">
            <v>10286.5656</v>
          </cell>
          <cell r="I62">
            <v>5352.5667999999996</v>
          </cell>
          <cell r="J62">
            <v>5940.1713</v>
          </cell>
          <cell r="K62">
            <v>8281.6052999999993</v>
          </cell>
          <cell r="L62">
            <v>29860.908999999996</v>
          </cell>
        </row>
        <row r="63">
          <cell r="C63">
            <v>0</v>
          </cell>
          <cell r="D63">
            <v>19.89</v>
          </cell>
          <cell r="E63">
            <v>170.47</v>
          </cell>
          <cell r="F63">
            <v>131.88999999999999</v>
          </cell>
          <cell r="G63">
            <v>322.25</v>
          </cell>
          <cell r="H63">
            <v>0</v>
          </cell>
          <cell r="I63">
            <v>19.89</v>
          </cell>
          <cell r="J63">
            <v>170.47</v>
          </cell>
          <cell r="K63">
            <v>131.88999999999999</v>
          </cell>
          <cell r="L63">
            <v>322.25</v>
          </cell>
        </row>
        <row r="64">
          <cell r="C64">
            <v>8765.7479999999996</v>
          </cell>
          <cell r="D64">
            <v>7745.9195</v>
          </cell>
          <cell r="E64">
            <v>5951.9961000000003</v>
          </cell>
          <cell r="F64">
            <v>9347.31</v>
          </cell>
          <cell r="G64">
            <v>31810.973600000001</v>
          </cell>
          <cell r="H64">
            <v>10286.5656</v>
          </cell>
          <cell r="I64">
            <v>5372.4567999999999</v>
          </cell>
          <cell r="J64">
            <v>6357.0927000000001</v>
          </cell>
          <cell r="K64">
            <v>8451.8285999999989</v>
          </cell>
          <cell r="L64">
            <v>30467.943699999996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6.08</v>
          </cell>
          <cell r="I68">
            <v>15.69</v>
          </cell>
          <cell r="J68">
            <v>89.16</v>
          </cell>
          <cell r="K68">
            <v>101.93</v>
          </cell>
          <cell r="L68">
            <v>212.86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1.43</v>
          </cell>
          <cell r="I69">
            <v>33.880000000000003</v>
          </cell>
          <cell r="J69">
            <v>34.39</v>
          </cell>
          <cell r="K69">
            <v>294.02999999999997</v>
          </cell>
          <cell r="L69">
            <v>363.72999999999996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7.51</v>
          </cell>
          <cell r="I70">
            <v>49.57</v>
          </cell>
          <cell r="J70">
            <v>123.55</v>
          </cell>
          <cell r="K70">
            <v>395.96</v>
          </cell>
          <cell r="L70">
            <v>576.58999999999992</v>
          </cell>
        </row>
        <row r="71">
          <cell r="C71">
            <v>73542.171936808052</v>
          </cell>
          <cell r="D71">
            <v>97788.663352898671</v>
          </cell>
          <cell r="E71">
            <v>163227.37957827421</v>
          </cell>
          <cell r="F71">
            <v>466367.6003586817</v>
          </cell>
          <cell r="G71">
            <v>800925.81522666267</v>
          </cell>
          <cell r="H71">
            <v>76256.16481684985</v>
          </cell>
          <cell r="I71">
            <v>94105.687434437452</v>
          </cell>
          <cell r="J71">
            <v>168237.32728450591</v>
          </cell>
          <cell r="K71">
            <v>484711.17527421314</v>
          </cell>
          <cell r="L71">
            <v>823310.35481000633</v>
          </cell>
        </row>
      </sheetData>
      <sheetData sheetId="1">
        <row r="9">
          <cell r="B9" t="str">
            <v>Canara Bank</v>
          </cell>
          <cell r="C9">
            <v>10141.56</v>
          </cell>
          <cell r="D9">
            <v>10977.9</v>
          </cell>
          <cell r="E9">
            <v>11433.26</v>
          </cell>
          <cell r="F9">
            <v>38184.07</v>
          </cell>
          <cell r="G9">
            <v>70736.790000000008</v>
          </cell>
          <cell r="H9">
            <v>10790.96</v>
          </cell>
          <cell r="I9">
            <v>11363.77</v>
          </cell>
          <cell r="J9">
            <v>11702.49</v>
          </cell>
          <cell r="K9">
            <v>43516.32</v>
          </cell>
          <cell r="L9">
            <v>77373.540000000008</v>
          </cell>
        </row>
        <row r="10">
          <cell r="B10" t="str">
            <v>Corporation Bank</v>
          </cell>
          <cell r="C10">
            <v>3441.5164</v>
          </cell>
          <cell r="D10">
            <v>5696.9886999999999</v>
          </cell>
          <cell r="E10">
            <v>6302.3117000000002</v>
          </cell>
          <cell r="F10">
            <v>11077.25</v>
          </cell>
          <cell r="G10">
            <v>26518.066800000001</v>
          </cell>
          <cell r="H10">
            <v>3582.788002279</v>
          </cell>
          <cell r="I10">
            <v>5563.1907184920001</v>
          </cell>
          <cell r="J10">
            <v>6188.2120262110002</v>
          </cell>
          <cell r="K10">
            <v>11967.006848649</v>
          </cell>
          <cell r="L10">
            <v>27301.197595630998</v>
          </cell>
        </row>
        <row r="11">
          <cell r="B11" t="str">
            <v>Syndicate Bank</v>
          </cell>
          <cell r="C11">
            <v>7381.6391999999996</v>
          </cell>
          <cell r="D11">
            <v>8172.1106</v>
          </cell>
          <cell r="E11">
            <v>8387.7078000000001</v>
          </cell>
          <cell r="F11">
            <v>11383.1721</v>
          </cell>
          <cell r="G11">
            <v>35324.629700000005</v>
          </cell>
          <cell r="H11">
            <v>7814.4170000000004</v>
          </cell>
          <cell r="I11">
            <v>7795.7268999999997</v>
          </cell>
          <cell r="J11">
            <v>8145.4029</v>
          </cell>
          <cell r="K11">
            <v>9193.1103000000003</v>
          </cell>
          <cell r="L11">
            <v>32948.657099999997</v>
          </cell>
        </row>
        <row r="12">
          <cell r="B12" t="str">
            <v>State Bank of India</v>
          </cell>
          <cell r="C12">
            <v>8575.8403999999991</v>
          </cell>
          <cell r="D12">
            <v>16959.340899999999</v>
          </cell>
          <cell r="E12">
            <v>19299.052199999998</v>
          </cell>
          <cell r="F12">
            <v>64294.338199999998</v>
          </cell>
          <cell r="G12">
            <v>109128.5717</v>
          </cell>
          <cell r="H12">
            <v>8684.0964000000004</v>
          </cell>
          <cell r="I12">
            <v>15755.481100000001</v>
          </cell>
          <cell r="J12">
            <v>18786.313099999999</v>
          </cell>
          <cell r="K12">
            <v>67263.660099999994</v>
          </cell>
          <cell r="L12">
            <v>110489.55069999999</v>
          </cell>
        </row>
        <row r="13">
          <cell r="B13" t="str">
            <v>Vijaya Bank</v>
          </cell>
          <cell r="C13">
            <v>4720.4335468339996</v>
          </cell>
          <cell r="D13">
            <v>3789.4924650590001</v>
          </cell>
          <cell r="E13">
            <v>4083.594169041</v>
          </cell>
          <cell r="F13">
            <v>15014.449565032</v>
          </cell>
          <cell r="G13">
            <v>27607.969745966002</v>
          </cell>
          <cell r="H13">
            <v>5002.637608219</v>
          </cell>
          <cell r="I13">
            <v>3955.4399393640001</v>
          </cell>
          <cell r="J13">
            <v>4461.1090716130002</v>
          </cell>
          <cell r="K13">
            <v>14927.948279402999</v>
          </cell>
          <cell r="L13">
            <v>28347.134898598997</v>
          </cell>
        </row>
        <row r="14">
          <cell r="C14">
            <v>34260.989546833996</v>
          </cell>
          <cell r="D14">
            <v>45595.832665059002</v>
          </cell>
          <cell r="E14">
            <v>49505.925869040992</v>
          </cell>
          <cell r="F14">
            <v>139953.279865032</v>
          </cell>
          <cell r="G14">
            <v>269316.02794596599</v>
          </cell>
          <cell r="H14">
            <v>35874.899010498004</v>
          </cell>
          <cell r="I14">
            <v>44433.608657855999</v>
          </cell>
          <cell r="J14">
            <v>49283.527097824001</v>
          </cell>
          <cell r="K14">
            <v>146868.045528052</v>
          </cell>
          <cell r="L14">
            <v>276460.08029422996</v>
          </cell>
        </row>
        <row r="16">
          <cell r="B16" t="str">
            <v>Allahabad Bank</v>
          </cell>
          <cell r="C16">
            <v>12.48</v>
          </cell>
          <cell r="D16">
            <v>36.92</v>
          </cell>
          <cell r="E16">
            <v>292.45</v>
          </cell>
          <cell r="F16">
            <v>2548.7800000000002</v>
          </cell>
          <cell r="G16">
            <v>2890.63</v>
          </cell>
          <cell r="H16">
            <v>13.82</v>
          </cell>
          <cell r="I16">
            <v>40.86</v>
          </cell>
          <cell r="J16">
            <v>289.56</v>
          </cell>
          <cell r="K16">
            <v>2658.66</v>
          </cell>
          <cell r="L16">
            <v>3002.8999999999996</v>
          </cell>
        </row>
        <row r="17">
          <cell r="B17" t="str">
            <v>Andhrabank</v>
          </cell>
          <cell r="C17">
            <v>218.14</v>
          </cell>
          <cell r="D17">
            <v>361.84949999999998</v>
          </cell>
          <cell r="E17">
            <v>1286.7304999999999</v>
          </cell>
          <cell r="F17">
            <v>4927.8999999999996</v>
          </cell>
          <cell r="G17">
            <v>6794.619999999999</v>
          </cell>
          <cell r="H17">
            <v>244.92339999999999</v>
          </cell>
          <cell r="I17">
            <v>307.31709999999998</v>
          </cell>
          <cell r="J17">
            <v>1412.0751</v>
          </cell>
          <cell r="K17">
            <v>5144.9534999999996</v>
          </cell>
          <cell r="L17">
            <v>7109.2690999999995</v>
          </cell>
        </row>
        <row r="18">
          <cell r="B18" t="str">
            <v>Bank of Baroda</v>
          </cell>
          <cell r="C18">
            <v>223.68</v>
          </cell>
          <cell r="D18">
            <v>502.83</v>
          </cell>
          <cell r="E18">
            <v>1515.06</v>
          </cell>
          <cell r="F18">
            <v>7540.22</v>
          </cell>
          <cell r="G18">
            <v>9781.7900000000009</v>
          </cell>
          <cell r="H18">
            <v>252.89</v>
          </cell>
          <cell r="I18">
            <v>610.82000000000005</v>
          </cell>
          <cell r="J18">
            <v>1599.24</v>
          </cell>
          <cell r="K18">
            <v>9206.0300000000007</v>
          </cell>
          <cell r="L18">
            <v>11668.98</v>
          </cell>
        </row>
        <row r="19">
          <cell r="B19" t="str">
            <v>Bank of India</v>
          </cell>
          <cell r="C19">
            <v>558.01</v>
          </cell>
          <cell r="D19">
            <v>1217.48</v>
          </cell>
          <cell r="E19">
            <v>2368.9522000000002</v>
          </cell>
          <cell r="F19">
            <v>8943.4599999999991</v>
          </cell>
          <cell r="G19">
            <v>13087.9022</v>
          </cell>
          <cell r="H19">
            <v>604.07000000000005</v>
          </cell>
          <cell r="I19">
            <v>1216.3499999999999</v>
          </cell>
          <cell r="J19">
            <v>2274.0500000000002</v>
          </cell>
          <cell r="K19">
            <v>9310.19</v>
          </cell>
          <cell r="L19">
            <v>13404.66</v>
          </cell>
        </row>
        <row r="20">
          <cell r="B20" t="str">
            <v>Bank of Maharastra</v>
          </cell>
          <cell r="C20">
            <v>193.40989999999999</v>
          </cell>
          <cell r="D20">
            <v>172.02699999999999</v>
          </cell>
          <cell r="E20">
            <v>604.30809999999997</v>
          </cell>
          <cell r="F20">
            <v>2911.1201000000001</v>
          </cell>
          <cell r="G20">
            <v>3880.8651</v>
          </cell>
          <cell r="H20">
            <v>194.1883</v>
          </cell>
          <cell r="I20">
            <v>209.78989999999999</v>
          </cell>
          <cell r="J20">
            <v>562.46230000000003</v>
          </cell>
          <cell r="K20">
            <v>2865.1350000000002</v>
          </cell>
          <cell r="L20">
            <v>3831.5755000000004</v>
          </cell>
        </row>
        <row r="21">
          <cell r="B21" t="str">
            <v>Central Bank of India</v>
          </cell>
          <cell r="C21">
            <v>206.33</v>
          </cell>
          <cell r="D21">
            <v>422.34</v>
          </cell>
          <cell r="E21">
            <v>744.22</v>
          </cell>
          <cell r="F21">
            <v>3720.88</v>
          </cell>
          <cell r="G21">
            <v>5093.7700000000004</v>
          </cell>
          <cell r="H21">
            <v>137.98910000000001</v>
          </cell>
          <cell r="I21">
            <v>366.45</v>
          </cell>
          <cell r="J21">
            <v>636.20000000000005</v>
          </cell>
          <cell r="K21">
            <v>3973.0650000000001</v>
          </cell>
          <cell r="L21">
            <v>5113.7040999999999</v>
          </cell>
        </row>
        <row r="22">
          <cell r="B22" t="str">
            <v>Dena Bank</v>
          </cell>
          <cell r="C22">
            <v>79.834400000000002</v>
          </cell>
          <cell r="D22">
            <v>18.920400000000001</v>
          </cell>
          <cell r="E22">
            <v>102.0372</v>
          </cell>
          <cell r="F22">
            <v>951.1</v>
          </cell>
          <cell r="G22">
            <v>1151.8920000000001</v>
          </cell>
          <cell r="H22">
            <v>75.924400000000006</v>
          </cell>
          <cell r="I22">
            <v>18.910399999999999</v>
          </cell>
          <cell r="J22">
            <v>96.767200000000003</v>
          </cell>
          <cell r="K22">
            <v>662.75</v>
          </cell>
          <cell r="L22">
            <v>854.35199999999998</v>
          </cell>
        </row>
        <row r="23">
          <cell r="B23" t="str">
            <v xml:space="preserve">Indian Bank </v>
          </cell>
          <cell r="C23">
            <v>589.17420000000004</v>
          </cell>
          <cell r="D23">
            <v>425.53820000000002</v>
          </cell>
          <cell r="E23">
            <v>723.62350000000004</v>
          </cell>
          <cell r="F23">
            <v>5462.9817000000003</v>
          </cell>
          <cell r="G23">
            <v>7201.3176000000003</v>
          </cell>
          <cell r="H23">
            <v>560.73275000000001</v>
          </cell>
          <cell r="I23">
            <v>371.05304999999998</v>
          </cell>
          <cell r="J23">
            <v>980.99949000000004</v>
          </cell>
          <cell r="K23">
            <v>5958.1227099999996</v>
          </cell>
          <cell r="L23">
            <v>7870.9079999999994</v>
          </cell>
        </row>
        <row r="24">
          <cell r="B24" t="str">
            <v>Indian Overseas Bank</v>
          </cell>
          <cell r="C24">
            <v>677.67110000000002</v>
          </cell>
          <cell r="D24">
            <v>692.25900000000001</v>
          </cell>
          <cell r="E24">
            <v>1344.7657999999999</v>
          </cell>
          <cell r="F24">
            <v>3021.9414999999999</v>
          </cell>
          <cell r="G24">
            <v>5736.6373999999996</v>
          </cell>
          <cell r="H24">
            <v>732.36759050299997</v>
          </cell>
          <cell r="I24">
            <v>684.37295522600004</v>
          </cell>
          <cell r="J24">
            <v>935.89192209600003</v>
          </cell>
          <cell r="K24">
            <v>3146.5103709304999</v>
          </cell>
          <cell r="L24">
            <v>5499.1428387555006</v>
          </cell>
        </row>
        <row r="25">
          <cell r="B25" t="str">
            <v>Oriental Bank of Commerce</v>
          </cell>
          <cell r="C25">
            <v>25.7</v>
          </cell>
          <cell r="D25">
            <v>106.87</v>
          </cell>
          <cell r="E25">
            <v>408.02</v>
          </cell>
          <cell r="F25">
            <v>2135.84</v>
          </cell>
          <cell r="G25">
            <v>2676.4300000000003</v>
          </cell>
          <cell r="H25">
            <v>25.526900000000001</v>
          </cell>
          <cell r="I25">
            <v>109.3759</v>
          </cell>
          <cell r="J25">
            <v>436.76400000000001</v>
          </cell>
          <cell r="K25">
            <v>1991.4377999999999</v>
          </cell>
          <cell r="L25">
            <v>2563.1045999999997</v>
          </cell>
        </row>
        <row r="26">
          <cell r="B26" t="str">
            <v>Punjab National Bank</v>
          </cell>
          <cell r="C26">
            <v>208.5</v>
          </cell>
          <cell r="D26">
            <v>126.24</v>
          </cell>
          <cell r="E26">
            <v>709.57</v>
          </cell>
          <cell r="F26">
            <v>9118.1200000000008</v>
          </cell>
          <cell r="G26">
            <v>10162.43</v>
          </cell>
          <cell r="H26">
            <v>255.03</v>
          </cell>
          <cell r="I26">
            <v>129.30000000000001</v>
          </cell>
          <cell r="J26">
            <v>709.77</v>
          </cell>
          <cell r="K26">
            <v>8172.08</v>
          </cell>
          <cell r="L26">
            <v>9266.18</v>
          </cell>
        </row>
        <row r="27">
          <cell r="B27" t="str">
            <v>Punjab and Synd Bank</v>
          </cell>
          <cell r="C27">
            <v>0</v>
          </cell>
          <cell r="D27">
            <v>11</v>
          </cell>
          <cell r="E27">
            <v>133.72</v>
          </cell>
          <cell r="F27">
            <v>3353.84</v>
          </cell>
          <cell r="G27">
            <v>3498.56</v>
          </cell>
          <cell r="H27">
            <v>0</v>
          </cell>
          <cell r="I27">
            <v>15.11</v>
          </cell>
          <cell r="J27">
            <v>127.11</v>
          </cell>
          <cell r="K27">
            <v>1753.91</v>
          </cell>
          <cell r="L27">
            <v>1896.13</v>
          </cell>
        </row>
        <row r="28">
          <cell r="B28" t="str">
            <v>UCO Bank</v>
          </cell>
          <cell r="C28">
            <v>89.52</v>
          </cell>
          <cell r="D28">
            <v>167.4</v>
          </cell>
          <cell r="E28">
            <v>246.06</v>
          </cell>
          <cell r="F28">
            <v>2279.39</v>
          </cell>
          <cell r="G28">
            <v>2782.37</v>
          </cell>
          <cell r="H28">
            <v>87.25</v>
          </cell>
          <cell r="I28">
            <v>175.27</v>
          </cell>
          <cell r="J28">
            <v>327.24</v>
          </cell>
          <cell r="K28">
            <v>2209.9899999999998</v>
          </cell>
          <cell r="L28">
            <v>2799.75</v>
          </cell>
        </row>
        <row r="29">
          <cell r="B29" t="str">
            <v>Union Bank Of India</v>
          </cell>
          <cell r="C29">
            <v>641.00036245700005</v>
          </cell>
          <cell r="D29">
            <v>1815.309701655</v>
          </cell>
          <cell r="E29">
            <v>2828.762317664</v>
          </cell>
          <cell r="F29">
            <v>8768.7351999999992</v>
          </cell>
          <cell r="G29">
            <v>14053.807581776</v>
          </cell>
          <cell r="H29">
            <v>643.88561851999998</v>
          </cell>
          <cell r="I29">
            <v>1834.43623245</v>
          </cell>
          <cell r="J29">
            <v>2826.9519223399998</v>
          </cell>
          <cell r="K29">
            <v>12379.8182</v>
          </cell>
          <cell r="L29">
            <v>17685.091973310002</v>
          </cell>
        </row>
        <row r="30">
          <cell r="B30" t="str">
            <v>United Bank of India</v>
          </cell>
          <cell r="C30">
            <v>0</v>
          </cell>
          <cell r="D30">
            <v>7.27</v>
          </cell>
          <cell r="E30">
            <v>91.9</v>
          </cell>
          <cell r="F30">
            <v>1937.75</v>
          </cell>
          <cell r="G30">
            <v>2036.92</v>
          </cell>
          <cell r="H30">
            <v>0</v>
          </cell>
          <cell r="I30">
            <v>8.4120000000000008</v>
          </cell>
          <cell r="J30">
            <v>93.584400000000002</v>
          </cell>
          <cell r="K30">
            <v>1461.27</v>
          </cell>
          <cell r="L30">
            <v>1563.2664</v>
          </cell>
        </row>
        <row r="31">
          <cell r="B31" t="str">
            <v>IDBI Bank</v>
          </cell>
          <cell r="C31">
            <v>236.23210947000001</v>
          </cell>
          <cell r="D31">
            <v>1215.464378227</v>
          </cell>
          <cell r="E31">
            <v>3167.2077581899998</v>
          </cell>
          <cell r="F31">
            <v>6430.7921542146396</v>
          </cell>
          <cell r="G31">
            <v>11049.696400101639</v>
          </cell>
          <cell r="H31">
            <v>242.77690000000001</v>
          </cell>
          <cell r="I31">
            <v>1392.127</v>
          </cell>
          <cell r="J31">
            <v>2779.0569999999998</v>
          </cell>
          <cell r="K31">
            <v>6199.3507</v>
          </cell>
          <cell r="L31">
            <v>10613.311600000001</v>
          </cell>
        </row>
        <row r="32">
          <cell r="C32">
            <v>3959.6820719269999</v>
          </cell>
          <cell r="D32">
            <v>7299.7181798820002</v>
          </cell>
          <cell r="E32">
            <v>16567.387375853996</v>
          </cell>
          <cell r="F32">
            <v>74052.850654214635</v>
          </cell>
          <cell r="G32">
            <v>101879.63828187762</v>
          </cell>
          <cell r="H32">
            <v>4071.374959023</v>
          </cell>
          <cell r="I32">
            <v>7489.9545376759997</v>
          </cell>
          <cell r="J32">
            <v>16087.723334435999</v>
          </cell>
          <cell r="K32">
            <v>77093.273280930502</v>
          </cell>
          <cell r="L32">
            <v>104742.32611206549</v>
          </cell>
        </row>
        <row r="34">
          <cell r="B34" t="str">
            <v>Karnataka Bank Ltd</v>
          </cell>
          <cell r="C34">
            <v>1850.9635230230001</v>
          </cell>
          <cell r="D34">
            <v>4145.6671185209998</v>
          </cell>
          <cell r="E34">
            <v>6911.6387678740002</v>
          </cell>
          <cell r="F34">
            <v>7293.3875091270002</v>
          </cell>
          <cell r="G34">
            <v>20201.656918544999</v>
          </cell>
          <cell r="H34">
            <v>1963.40965884</v>
          </cell>
          <cell r="I34">
            <v>4232.0805589900001</v>
          </cell>
          <cell r="J34">
            <v>7381.5984514829997</v>
          </cell>
          <cell r="K34">
            <v>7433.9458600850003</v>
          </cell>
          <cell r="L34">
            <v>21011.034529397999</v>
          </cell>
        </row>
        <row r="35">
          <cell r="B35" t="str">
            <v>Kotak Mahendra Bank</v>
          </cell>
          <cell r="C35">
            <v>310.00632928172399</v>
          </cell>
          <cell r="D35">
            <v>135.95618112099999</v>
          </cell>
          <cell r="E35">
            <v>725.82290108958705</v>
          </cell>
          <cell r="F35">
            <v>12166.6922361057</v>
          </cell>
          <cell r="G35">
            <v>13338.477647598011</v>
          </cell>
          <cell r="H35">
            <v>263.12464343749502</v>
          </cell>
          <cell r="I35">
            <v>157.00287793787501</v>
          </cell>
          <cell r="J35">
            <v>862.92173039658803</v>
          </cell>
          <cell r="K35">
            <v>14121.139595148499</v>
          </cell>
          <cell r="L35">
            <v>15404.188846920457</v>
          </cell>
        </row>
        <row r="36">
          <cell r="B36" t="str">
            <v>Cathelic Syrian Bank Ltd.</v>
          </cell>
          <cell r="C36">
            <v>37.35</v>
          </cell>
          <cell r="D36">
            <v>0</v>
          </cell>
          <cell r="E36">
            <v>495.94</v>
          </cell>
          <cell r="F36">
            <v>0</v>
          </cell>
          <cell r="G36">
            <v>533.29</v>
          </cell>
          <cell r="H36">
            <v>73.248699999999999</v>
          </cell>
          <cell r="I36">
            <v>0</v>
          </cell>
          <cell r="J36">
            <v>498.49189999999999</v>
          </cell>
          <cell r="K36">
            <v>0</v>
          </cell>
          <cell r="L36">
            <v>571.74059999999997</v>
          </cell>
        </row>
        <row r="37">
          <cell r="B37" t="str">
            <v>City Union Bank Ltd</v>
          </cell>
          <cell r="C37">
            <v>0</v>
          </cell>
          <cell r="D37">
            <v>123.874011638</v>
          </cell>
          <cell r="E37">
            <v>212.11623258</v>
          </cell>
          <cell r="F37">
            <v>1049.029915199</v>
          </cell>
          <cell r="G37">
            <v>1385.0201594170001</v>
          </cell>
          <cell r="H37">
            <v>0</v>
          </cell>
          <cell r="I37">
            <v>150.88785340000001</v>
          </cell>
          <cell r="J37">
            <v>219.83509651</v>
          </cell>
          <cell r="K37">
            <v>1095.56530649</v>
          </cell>
          <cell r="L37">
            <v>1466.2882564000001</v>
          </cell>
        </row>
        <row r="38">
          <cell r="B38" t="str">
            <v>Dhanalaxmi Bank Ltd.</v>
          </cell>
          <cell r="C38">
            <v>0</v>
          </cell>
          <cell r="D38">
            <v>2.83</v>
          </cell>
          <cell r="E38">
            <v>20.38</v>
          </cell>
          <cell r="F38">
            <v>432.38</v>
          </cell>
          <cell r="G38">
            <v>455.59</v>
          </cell>
          <cell r="H38">
            <v>0</v>
          </cell>
          <cell r="I38">
            <v>12.63</v>
          </cell>
          <cell r="J38">
            <v>21.04</v>
          </cell>
          <cell r="K38">
            <v>393.34</v>
          </cell>
          <cell r="L38">
            <v>427.01</v>
          </cell>
        </row>
        <row r="39">
          <cell r="B39" t="str">
            <v>Federal Bank Ltd.</v>
          </cell>
          <cell r="C39">
            <v>363.2475</v>
          </cell>
          <cell r="D39">
            <v>585.8777</v>
          </cell>
          <cell r="E39">
            <v>932.97879999999998</v>
          </cell>
          <cell r="F39">
            <v>5858.83</v>
          </cell>
          <cell r="G39">
            <v>7740.9339999999993</v>
          </cell>
          <cell r="H39">
            <v>305.35378333333301</v>
          </cell>
          <cell r="I39">
            <v>645.41348833333302</v>
          </cell>
          <cell r="J39">
            <v>984.02538833333301</v>
          </cell>
          <cell r="K39">
            <v>6345.66957</v>
          </cell>
          <cell r="L39">
            <v>8280.4622299999992</v>
          </cell>
        </row>
        <row r="40">
          <cell r="B40" t="str">
            <v>J and K Bank Ltd</v>
          </cell>
          <cell r="C40">
            <v>0</v>
          </cell>
          <cell r="D40">
            <v>0</v>
          </cell>
          <cell r="E40">
            <v>45.03</v>
          </cell>
          <cell r="F40">
            <v>2850.39</v>
          </cell>
          <cell r="G40">
            <v>2895.42</v>
          </cell>
          <cell r="H40">
            <v>0</v>
          </cell>
          <cell r="I40">
            <v>0</v>
          </cell>
          <cell r="J40">
            <v>59.31</v>
          </cell>
          <cell r="K40">
            <v>3537.8</v>
          </cell>
          <cell r="L40">
            <v>3597.11</v>
          </cell>
        </row>
        <row r="41">
          <cell r="B41" t="str">
            <v>Karur Vysya Bank Ltd.</v>
          </cell>
          <cell r="C41">
            <v>28.364100000000001</v>
          </cell>
          <cell r="D41">
            <v>209.5264</v>
          </cell>
          <cell r="E41">
            <v>510.33440000000002</v>
          </cell>
          <cell r="F41">
            <v>1906.5988</v>
          </cell>
          <cell r="G41">
            <v>2654.8236999999999</v>
          </cell>
          <cell r="H41">
            <v>29.364100000000001</v>
          </cell>
          <cell r="I41">
            <v>208.1737</v>
          </cell>
          <cell r="J41">
            <v>461.88</v>
          </cell>
          <cell r="K41">
            <v>2263.6021999999998</v>
          </cell>
          <cell r="L41">
            <v>2963.0199999999995</v>
          </cell>
        </row>
        <row r="42">
          <cell r="B42" t="str">
            <v>Lakshmi Vilas Bank Ltd</v>
          </cell>
          <cell r="C42">
            <v>6.2191000000000001</v>
          </cell>
          <cell r="D42">
            <v>36.3994</v>
          </cell>
          <cell r="E42">
            <v>315.73259999999999</v>
          </cell>
          <cell r="F42">
            <v>3612.3735999999999</v>
          </cell>
          <cell r="G42">
            <v>3970.7246999999998</v>
          </cell>
          <cell r="H42">
            <v>6.4870999999999999</v>
          </cell>
          <cell r="I42">
            <v>27.9223</v>
          </cell>
          <cell r="J42">
            <v>260.30119999999999</v>
          </cell>
          <cell r="K42">
            <v>3014.4301999999998</v>
          </cell>
          <cell r="L42">
            <v>3309.1407999999997</v>
          </cell>
        </row>
        <row r="43">
          <cell r="B43" t="str">
            <v xml:space="preserve">Ratnakar Bank Ltd </v>
          </cell>
          <cell r="C43">
            <v>31.1312035628</v>
          </cell>
          <cell r="D43">
            <v>331.78986709699899</v>
          </cell>
          <cell r="E43">
            <v>315.13224431219999</v>
          </cell>
          <cell r="F43">
            <v>2152.1990101770102</v>
          </cell>
          <cell r="G43">
            <v>2830.2523251490093</v>
          </cell>
          <cell r="H43">
            <v>35.07</v>
          </cell>
          <cell r="I43">
            <v>338.72</v>
          </cell>
          <cell r="J43">
            <v>319.17</v>
          </cell>
          <cell r="K43">
            <v>2590.7800000000002</v>
          </cell>
          <cell r="L43">
            <v>3283.7400000000002</v>
          </cell>
        </row>
        <row r="44">
          <cell r="B44" t="str">
            <v>South Indian Bank Ltd</v>
          </cell>
          <cell r="C44">
            <v>27.55</v>
          </cell>
          <cell r="D44">
            <v>92.53</v>
          </cell>
          <cell r="E44">
            <v>711.95</v>
          </cell>
          <cell r="F44">
            <v>2493.42</v>
          </cell>
          <cell r="G44">
            <v>3325.4500000000003</v>
          </cell>
          <cell r="H44">
            <v>28.61</v>
          </cell>
          <cell r="I44">
            <v>63.17</v>
          </cell>
          <cell r="J44">
            <v>794.68</v>
          </cell>
          <cell r="K44">
            <v>2543.17</v>
          </cell>
          <cell r="L44">
            <v>3429.63</v>
          </cell>
        </row>
        <row r="45">
          <cell r="B45" t="str">
            <v>Tamil Nadu Merchantile Bank Ltd.</v>
          </cell>
          <cell r="C45">
            <v>0</v>
          </cell>
          <cell r="D45">
            <v>139.9914</v>
          </cell>
          <cell r="E45">
            <v>109.3801</v>
          </cell>
          <cell r="F45">
            <v>566.35419999999999</v>
          </cell>
          <cell r="G45">
            <v>815.72569999999996</v>
          </cell>
          <cell r="H45">
            <v>0</v>
          </cell>
          <cell r="I45">
            <v>168.87819999999999</v>
          </cell>
          <cell r="J45">
            <v>111.9796</v>
          </cell>
          <cell r="K45">
            <v>733.60299999999995</v>
          </cell>
          <cell r="L45">
            <v>1014.4607999999999</v>
          </cell>
        </row>
        <row r="46">
          <cell r="B46" t="str">
            <v>IndusInd Bank</v>
          </cell>
          <cell r="C46">
            <v>3.6659798590000001</v>
          </cell>
          <cell r="D46">
            <v>159.28568017000001</v>
          </cell>
          <cell r="E46">
            <v>1276.98510173</v>
          </cell>
          <cell r="F46">
            <v>4877.2625025377401</v>
          </cell>
          <cell r="G46">
            <v>6317.1992642967398</v>
          </cell>
          <cell r="H46">
            <v>5.5105044489999999</v>
          </cell>
          <cell r="I46">
            <v>163.676973008</v>
          </cell>
          <cell r="J46">
            <v>1473.658195302</v>
          </cell>
          <cell r="K46">
            <v>5916.4234628337699</v>
          </cell>
          <cell r="L46">
            <v>7559.26913559277</v>
          </cell>
        </row>
        <row r="47">
          <cell r="B47" t="str">
            <v>HDFC Bank Ltd</v>
          </cell>
          <cell r="C47">
            <v>408.34510497100001</v>
          </cell>
          <cell r="D47">
            <v>3189.0871129110001</v>
          </cell>
          <cell r="E47">
            <v>5783.1648372939499</v>
          </cell>
          <cell r="F47">
            <v>33622.204146541502</v>
          </cell>
          <cell r="G47">
            <v>43002.801201717448</v>
          </cell>
          <cell r="H47">
            <v>405.52425793200001</v>
          </cell>
          <cell r="I47">
            <v>3177.1217234800001</v>
          </cell>
          <cell r="J47">
            <v>6241.7610225730004</v>
          </cell>
          <cell r="K47">
            <v>37819.621389980901</v>
          </cell>
          <cell r="L47">
            <v>47644.028393965898</v>
          </cell>
        </row>
        <row r="48">
          <cell r="B48" t="str">
            <v xml:space="preserve">Axis Bank Ltd </v>
          </cell>
          <cell r="C48">
            <v>95.632185343000003</v>
          </cell>
          <cell r="D48">
            <v>1039.291705568</v>
          </cell>
          <cell r="E48">
            <v>4646.7536220689999</v>
          </cell>
          <cell r="F48">
            <v>24012.947405145998</v>
          </cell>
          <cell r="G48">
            <v>29794.624918125999</v>
          </cell>
          <cell r="H48">
            <v>96.816516676999996</v>
          </cell>
          <cell r="I48">
            <v>875.59835865000002</v>
          </cell>
          <cell r="J48">
            <v>5757.9818086989999</v>
          </cell>
          <cell r="K48">
            <v>25123.395219581998</v>
          </cell>
          <cell r="L48">
            <v>31853.791903607998</v>
          </cell>
        </row>
        <row r="49">
          <cell r="B49" t="str">
            <v>ICICI Bank Ltd</v>
          </cell>
          <cell r="C49">
            <v>994.54520322841597</v>
          </cell>
          <cell r="D49">
            <v>1181.4999163955999</v>
          </cell>
          <cell r="E49">
            <v>3621.99944348599</v>
          </cell>
          <cell r="F49">
            <v>24287.818814155999</v>
          </cell>
          <cell r="G49">
            <v>30085.863377266003</v>
          </cell>
          <cell r="H49">
            <v>863.18639723305296</v>
          </cell>
          <cell r="I49">
            <v>1266.8707543058899</v>
          </cell>
          <cell r="J49">
            <v>3583.4078825400602</v>
          </cell>
          <cell r="K49">
            <v>26909.246674233</v>
          </cell>
          <cell r="L49">
            <v>32622.711708312003</v>
          </cell>
        </row>
        <row r="50">
          <cell r="B50" t="str">
            <v>YES BANK Ltd.</v>
          </cell>
          <cell r="C50">
            <v>250.09</v>
          </cell>
          <cell r="D50">
            <v>389.9</v>
          </cell>
          <cell r="E50">
            <v>456.17180000000002</v>
          </cell>
          <cell r="F50">
            <v>11228.94</v>
          </cell>
          <cell r="G50">
            <v>12325.1018</v>
          </cell>
          <cell r="H50">
            <v>245.6</v>
          </cell>
          <cell r="I50">
            <v>411.19</v>
          </cell>
          <cell r="J50">
            <v>579.63</v>
          </cell>
          <cell r="K50">
            <v>13939.37</v>
          </cell>
          <cell r="L50">
            <v>15175.79</v>
          </cell>
        </row>
        <row r="51">
          <cell r="B51" t="str">
            <v>Bandhan Bank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3.6779999999999999</v>
          </cell>
          <cell r="J51">
            <v>59.393099999999997</v>
          </cell>
          <cell r="K51">
            <v>108.8078</v>
          </cell>
          <cell r="L51">
            <v>171.87889999999999</v>
          </cell>
        </row>
        <row r="52">
          <cell r="C52">
            <v>4407.1102292689393</v>
          </cell>
          <cell r="D52">
            <v>11763.506493421599</v>
          </cell>
          <cell r="E52">
            <v>27091.510850434734</v>
          </cell>
          <cell r="F52">
            <v>138410.82813898995</v>
          </cell>
          <cell r="G52">
            <v>181672.95571211522</v>
          </cell>
          <cell r="H52">
            <v>4321.3056619018816</v>
          </cell>
          <cell r="I52">
            <v>11903.0147881051</v>
          </cell>
          <cell r="J52">
            <v>29671.065375836981</v>
          </cell>
          <cell r="K52">
            <v>153889.9102783532</v>
          </cell>
          <cell r="L52">
            <v>199785.29610419716</v>
          </cell>
        </row>
        <row r="54">
          <cell r="B54" t="str">
            <v xml:space="preserve">Kavery Grameena Bank </v>
          </cell>
          <cell r="C54">
            <v>4189.83</v>
          </cell>
          <cell r="D54">
            <v>1056.9100000000001</v>
          </cell>
          <cell r="E54">
            <v>439.64</v>
          </cell>
          <cell r="F54">
            <v>413.87</v>
          </cell>
          <cell r="G54">
            <v>6100.25</v>
          </cell>
          <cell r="H54">
            <v>4407.09</v>
          </cell>
          <cell r="I54">
            <v>1078.8</v>
          </cell>
          <cell r="J54">
            <v>452.76</v>
          </cell>
          <cell r="K54">
            <v>391.34</v>
          </cell>
          <cell r="L54">
            <v>6329.9900000000007</v>
          </cell>
        </row>
        <row r="55">
          <cell r="B55" t="str">
            <v>Pragathi Krishna  Grameena Bank</v>
          </cell>
          <cell r="C55">
            <v>8359.06</v>
          </cell>
          <cell r="D55">
            <v>3247.89</v>
          </cell>
          <cell r="E55">
            <v>2455.06</v>
          </cell>
          <cell r="F55">
            <v>0</v>
          </cell>
          <cell r="G55">
            <v>14062.009999999998</v>
          </cell>
          <cell r="H55">
            <v>8935.83</v>
          </cell>
          <cell r="I55">
            <v>3331.79</v>
          </cell>
          <cell r="J55">
            <v>2594.64</v>
          </cell>
          <cell r="K55">
            <v>0</v>
          </cell>
          <cell r="L55">
            <v>14862.259999999998</v>
          </cell>
        </row>
        <row r="56">
          <cell r="B56" t="str">
            <v>Karnataka Vikas Grameena Bank</v>
          </cell>
          <cell r="C56">
            <v>6589.12</v>
          </cell>
          <cell r="D56">
            <v>2759.54</v>
          </cell>
          <cell r="E56">
            <v>1138.8861999999999</v>
          </cell>
          <cell r="F56">
            <v>0</v>
          </cell>
          <cell r="G56">
            <v>10487.546200000001</v>
          </cell>
          <cell r="H56">
            <v>8283.8346848000001</v>
          </cell>
          <cell r="I56">
            <v>1683.1370386999999</v>
          </cell>
          <cell r="J56">
            <v>1147.7590623999999</v>
          </cell>
          <cell r="K56">
            <v>0</v>
          </cell>
          <cell r="L56">
            <v>11114.730785900001</v>
          </cell>
        </row>
        <row r="57">
          <cell r="C57">
            <v>19138.009999999998</v>
          </cell>
          <cell r="D57">
            <v>7064.34</v>
          </cell>
          <cell r="E57">
            <v>4033.5861999999997</v>
          </cell>
          <cell r="F57">
            <v>413.87</v>
          </cell>
          <cell r="G57">
            <v>30649.806199999999</v>
          </cell>
          <cell r="H57">
            <v>21626.754684799998</v>
          </cell>
          <cell r="I57">
            <v>6093.7270386999999</v>
          </cell>
          <cell r="J57">
            <v>4195.1590624</v>
          </cell>
          <cell r="K57">
            <v>391.34</v>
          </cell>
          <cell r="L57">
            <v>32306.980785899999</v>
          </cell>
        </row>
        <row r="58">
          <cell r="C58">
            <v>42627.781848029939</v>
          </cell>
          <cell r="D58">
            <v>64659.057338362603</v>
          </cell>
          <cell r="E58">
            <v>93164.824095329721</v>
          </cell>
          <cell r="F58">
            <v>352416.95865823654</v>
          </cell>
          <cell r="G58">
            <v>552868.62193995877</v>
          </cell>
          <cell r="H58">
            <v>44267.579631422886</v>
          </cell>
          <cell r="I58">
            <v>63826.5779836371</v>
          </cell>
          <cell r="J58">
            <v>95042.315808096988</v>
          </cell>
          <cell r="K58">
            <v>377851.2290873357</v>
          </cell>
          <cell r="L58">
            <v>580987.70251049264</v>
          </cell>
        </row>
        <row r="59">
          <cell r="C59">
            <v>61765.791848029941</v>
          </cell>
          <cell r="D59">
            <v>71723.3973383626</v>
          </cell>
          <cell r="E59">
            <v>97198.410295329726</v>
          </cell>
          <cell r="F59">
            <v>352830.82865823654</v>
          </cell>
          <cell r="G59">
            <v>583518.42813995876</v>
          </cell>
          <cell r="H59">
            <v>65894.334316222885</v>
          </cell>
          <cell r="I59">
            <v>69920.305022337096</v>
          </cell>
          <cell r="J59">
            <v>99237.474870496982</v>
          </cell>
          <cell r="K59">
            <v>378242.56908733572</v>
          </cell>
          <cell r="L59">
            <v>613294.68329639267</v>
          </cell>
        </row>
        <row r="61">
          <cell r="B61" t="str">
            <v>KSCARD Bk.Ltd</v>
          </cell>
          <cell r="C61">
            <v>1884.9785999999999</v>
          </cell>
          <cell r="D61">
            <v>0</v>
          </cell>
          <cell r="E61">
            <v>0</v>
          </cell>
          <cell r="F61">
            <v>0</v>
          </cell>
          <cell r="G61">
            <v>1884.9785999999999</v>
          </cell>
          <cell r="H61">
            <v>1734.5382</v>
          </cell>
          <cell r="I61">
            <v>0</v>
          </cell>
          <cell r="J61">
            <v>0</v>
          </cell>
          <cell r="K61">
            <v>0</v>
          </cell>
          <cell r="L61">
            <v>1734.5382</v>
          </cell>
        </row>
        <row r="62">
          <cell r="B62" t="str">
            <v xml:space="preserve">K.S.Coop Apex Bank ltd </v>
          </cell>
          <cell r="C62">
            <v>9235.2759999999998</v>
          </cell>
          <cell r="D62">
            <v>8143.8665000000001</v>
          </cell>
          <cell r="E62">
            <v>5817.0474999999997</v>
          </cell>
          <cell r="F62">
            <v>5249.3747000000003</v>
          </cell>
          <cell r="G62">
            <v>28445.564700000003</v>
          </cell>
          <cell r="H62">
            <v>11026.096</v>
          </cell>
          <cell r="I62">
            <v>5838.3995000000004</v>
          </cell>
          <cell r="J62">
            <v>6347.9601000000002</v>
          </cell>
          <cell r="K62">
            <v>5352.0254999999997</v>
          </cell>
          <cell r="L62">
            <v>28564.481100000001</v>
          </cell>
        </row>
        <row r="63">
          <cell r="B63" t="str">
            <v>Indl.Co.Op.Bank ltd.</v>
          </cell>
          <cell r="C63">
            <v>0</v>
          </cell>
          <cell r="D63">
            <v>3.92</v>
          </cell>
          <cell r="E63">
            <v>75.22</v>
          </cell>
          <cell r="F63">
            <v>91.44</v>
          </cell>
          <cell r="G63">
            <v>170.57999999999998</v>
          </cell>
          <cell r="H63">
            <v>0</v>
          </cell>
          <cell r="I63">
            <v>3.92</v>
          </cell>
          <cell r="J63">
            <v>75.22</v>
          </cell>
          <cell r="K63">
            <v>91.44</v>
          </cell>
          <cell r="L63">
            <v>170.57999999999998</v>
          </cell>
        </row>
        <row r="64">
          <cell r="B64" t="str">
            <v>Total (E)</v>
          </cell>
          <cell r="C64">
            <v>11120.2546</v>
          </cell>
          <cell r="D64">
            <v>8147.7865000000002</v>
          </cell>
          <cell r="E64">
            <v>5892.2674999999999</v>
          </cell>
          <cell r="F64">
            <v>5340.8146999999999</v>
          </cell>
          <cell r="G64">
            <v>30501.123300000003</v>
          </cell>
          <cell r="H64">
            <v>12760.6342</v>
          </cell>
          <cell r="I64">
            <v>5842.3195000000005</v>
          </cell>
          <cell r="J64">
            <v>6423.1801000000005</v>
          </cell>
          <cell r="K64">
            <v>5443.4654999999993</v>
          </cell>
          <cell r="L64">
            <v>30469.599300000002</v>
          </cell>
        </row>
        <row r="65">
          <cell r="B65" t="str">
            <v>KSFC</v>
          </cell>
          <cell r="C65">
            <v>0</v>
          </cell>
          <cell r="D65">
            <v>0</v>
          </cell>
          <cell r="E65">
            <v>1578.3527999999999</v>
          </cell>
          <cell r="F65">
            <v>245.50800000000001</v>
          </cell>
          <cell r="G65">
            <v>1823.8607999999999</v>
          </cell>
          <cell r="H65">
            <v>0</v>
          </cell>
          <cell r="I65">
            <v>0</v>
          </cell>
          <cell r="J65">
            <v>1607.8782000000001</v>
          </cell>
          <cell r="K65">
            <v>247.50389999999999</v>
          </cell>
          <cell r="L65">
            <v>1855.3821</v>
          </cell>
        </row>
        <row r="66">
          <cell r="C66">
            <v>0</v>
          </cell>
          <cell r="D66">
            <v>0</v>
          </cell>
          <cell r="E66">
            <v>1578.3527999999999</v>
          </cell>
          <cell r="F66">
            <v>245.50800000000001</v>
          </cell>
          <cell r="G66">
            <v>1823.8607999999999</v>
          </cell>
          <cell r="H66">
            <v>0</v>
          </cell>
          <cell r="I66">
            <v>0</v>
          </cell>
          <cell r="J66">
            <v>1607.8782000000001</v>
          </cell>
          <cell r="K66">
            <v>247.50389999999999</v>
          </cell>
          <cell r="L66">
            <v>1855.3821</v>
          </cell>
        </row>
        <row r="68">
          <cell r="B68" t="str">
            <v>Equitas Small Finance Bank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41.01</v>
          </cell>
          <cell r="I68">
            <v>73.900000000000006</v>
          </cell>
          <cell r="J68">
            <v>411.4</v>
          </cell>
          <cell r="K68">
            <v>373.26</v>
          </cell>
          <cell r="L68">
            <v>899.56999999999994</v>
          </cell>
        </row>
        <row r="69">
          <cell r="B69" t="str">
            <v>Ujjivan Small Finnance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28.98</v>
          </cell>
          <cell r="I69">
            <v>287.16910000000001</v>
          </cell>
          <cell r="J69">
            <v>221.92</v>
          </cell>
          <cell r="K69">
            <v>308.66000000000003</v>
          </cell>
          <cell r="L69">
            <v>846.72910000000002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69.989999999999995</v>
          </cell>
          <cell r="I70">
            <v>361.06910000000005</v>
          </cell>
          <cell r="J70">
            <v>633.31999999999994</v>
          </cell>
          <cell r="K70">
            <v>681.92000000000007</v>
          </cell>
          <cell r="L70">
            <v>1746.2991</v>
          </cell>
        </row>
        <row r="71">
          <cell r="C71">
            <v>72886.046448029942</v>
          </cell>
          <cell r="D71">
            <v>79871.183838362602</v>
          </cell>
          <cell r="E71">
            <v>104669.03059532972</v>
          </cell>
          <cell r="F71">
            <v>358417.1513582365</v>
          </cell>
          <cell r="G71">
            <v>615843.41223995876</v>
          </cell>
          <cell r="H71">
            <v>78724.95851622289</v>
          </cell>
          <cell r="I71">
            <v>76123.693622337087</v>
          </cell>
          <cell r="J71">
            <v>107901.85317049699</v>
          </cell>
          <cell r="K71">
            <v>384615.45848733571</v>
          </cell>
          <cell r="L71">
            <v>647365.96379639267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 for District Mapping"/>
      <sheetName val="dist-wise-full-summary-PRINT"/>
      <sheetName val="DFS-SHEEET1"/>
      <sheetName val="bkwise-summary-PRINT"/>
      <sheetName val="Bank Sub-Codes"/>
      <sheetName val="summary"/>
      <sheetName val="summary-tallie-decimals"/>
    </sheetNames>
    <sheetDataSet>
      <sheetData sheetId="0">
        <row r="37">
          <cell r="M37">
            <v>2669</v>
          </cell>
          <cell r="N37">
            <v>345</v>
          </cell>
          <cell r="O37">
            <v>0</v>
          </cell>
          <cell r="P37">
            <v>12985</v>
          </cell>
          <cell r="Q37">
            <v>907</v>
          </cell>
          <cell r="R37">
            <v>0</v>
          </cell>
          <cell r="S37">
            <v>16906</v>
          </cell>
          <cell r="AA37">
            <v>3054</v>
          </cell>
          <cell r="AB37">
            <v>418</v>
          </cell>
          <cell r="AC37">
            <v>0</v>
          </cell>
          <cell r="AD37">
            <v>26103</v>
          </cell>
          <cell r="AE37">
            <v>1431</v>
          </cell>
          <cell r="AF37">
            <v>0</v>
          </cell>
          <cell r="AG37">
            <v>31006</v>
          </cell>
          <cell r="AO37">
            <v>90</v>
          </cell>
          <cell r="AP37">
            <v>0</v>
          </cell>
          <cell r="AQ37">
            <v>0</v>
          </cell>
          <cell r="AR37">
            <v>2127</v>
          </cell>
          <cell r="AS37">
            <v>15</v>
          </cell>
          <cell r="AT37">
            <v>0</v>
          </cell>
          <cell r="AU37">
            <v>2232</v>
          </cell>
        </row>
        <row r="68">
          <cell r="M68">
            <v>1677</v>
          </cell>
          <cell r="N68">
            <v>871</v>
          </cell>
          <cell r="O68">
            <v>0</v>
          </cell>
          <cell r="P68">
            <v>10781</v>
          </cell>
          <cell r="Q68">
            <v>7492</v>
          </cell>
          <cell r="R68">
            <v>0</v>
          </cell>
          <cell r="S68">
            <v>20821</v>
          </cell>
          <cell r="AA68">
            <v>10804</v>
          </cell>
          <cell r="AB68">
            <v>4482</v>
          </cell>
          <cell r="AC68">
            <v>0</v>
          </cell>
          <cell r="AD68">
            <v>84959</v>
          </cell>
          <cell r="AE68">
            <v>40062</v>
          </cell>
          <cell r="AF68">
            <v>0</v>
          </cell>
          <cell r="AG68">
            <v>140307</v>
          </cell>
          <cell r="AO68">
            <v>1961</v>
          </cell>
          <cell r="AP68">
            <v>870</v>
          </cell>
          <cell r="AQ68">
            <v>1</v>
          </cell>
          <cell r="AR68">
            <v>10283</v>
          </cell>
          <cell r="AS68">
            <v>4934</v>
          </cell>
          <cell r="AT68">
            <v>3</v>
          </cell>
          <cell r="AU68">
            <v>18052</v>
          </cell>
        </row>
        <row r="99">
          <cell r="M99">
            <v>1234</v>
          </cell>
          <cell r="N99">
            <v>847</v>
          </cell>
          <cell r="O99">
            <v>0</v>
          </cell>
          <cell r="P99">
            <v>11954</v>
          </cell>
          <cell r="Q99">
            <v>7865</v>
          </cell>
          <cell r="R99">
            <v>0</v>
          </cell>
          <cell r="S99">
            <v>21900</v>
          </cell>
          <cell r="AA99">
            <v>6454</v>
          </cell>
          <cell r="AB99">
            <v>4291</v>
          </cell>
          <cell r="AC99">
            <v>0</v>
          </cell>
          <cell r="AD99">
            <v>33897</v>
          </cell>
          <cell r="AE99">
            <v>22196</v>
          </cell>
          <cell r="AF99">
            <v>0</v>
          </cell>
          <cell r="AG99">
            <v>66838</v>
          </cell>
          <cell r="AO99">
            <v>586</v>
          </cell>
          <cell r="AP99">
            <v>254</v>
          </cell>
          <cell r="AQ99">
            <v>0</v>
          </cell>
          <cell r="AR99">
            <v>4304</v>
          </cell>
          <cell r="AS99">
            <v>2010</v>
          </cell>
          <cell r="AT99">
            <v>0</v>
          </cell>
          <cell r="AU99">
            <v>7154</v>
          </cell>
        </row>
        <row r="130">
          <cell r="M130">
            <v>4222</v>
          </cell>
          <cell r="N130">
            <v>2915</v>
          </cell>
          <cell r="O130">
            <v>357</v>
          </cell>
          <cell r="P130">
            <v>17054</v>
          </cell>
          <cell r="Q130">
            <v>12768</v>
          </cell>
          <cell r="R130">
            <v>2529</v>
          </cell>
          <cell r="S130">
            <v>39845</v>
          </cell>
          <cell r="AA130">
            <v>6042</v>
          </cell>
          <cell r="AB130">
            <v>4269</v>
          </cell>
          <cell r="AC130">
            <v>313</v>
          </cell>
          <cell r="AD130">
            <v>24624</v>
          </cell>
          <cell r="AE130">
            <v>17732</v>
          </cell>
          <cell r="AF130">
            <v>3665</v>
          </cell>
          <cell r="AG130">
            <v>56645</v>
          </cell>
          <cell r="AO130">
            <v>1533</v>
          </cell>
          <cell r="AP130">
            <v>687</v>
          </cell>
          <cell r="AQ130">
            <v>0</v>
          </cell>
          <cell r="AR130">
            <v>7660</v>
          </cell>
          <cell r="AS130">
            <v>3568</v>
          </cell>
          <cell r="AT130">
            <v>0</v>
          </cell>
          <cell r="AU130">
            <v>13448</v>
          </cell>
        </row>
        <row r="161">
          <cell r="M161">
            <v>1620</v>
          </cell>
          <cell r="N161">
            <v>418</v>
          </cell>
          <cell r="O161">
            <v>0</v>
          </cell>
          <cell r="P161">
            <v>9616</v>
          </cell>
          <cell r="Q161">
            <v>2019</v>
          </cell>
          <cell r="R161">
            <v>0</v>
          </cell>
          <cell r="S161">
            <v>13673</v>
          </cell>
          <cell r="AA161">
            <v>3134</v>
          </cell>
          <cell r="AB161">
            <v>986</v>
          </cell>
          <cell r="AC161">
            <v>0</v>
          </cell>
          <cell r="AD161">
            <v>14794</v>
          </cell>
          <cell r="AE161">
            <v>2847</v>
          </cell>
          <cell r="AF161">
            <v>0</v>
          </cell>
          <cell r="AG161">
            <v>21761</v>
          </cell>
          <cell r="AO161">
            <v>155</v>
          </cell>
          <cell r="AP161">
            <v>13</v>
          </cell>
          <cell r="AQ161">
            <v>0</v>
          </cell>
          <cell r="AR161">
            <v>773</v>
          </cell>
          <cell r="AS161">
            <v>60</v>
          </cell>
          <cell r="AT161">
            <v>0</v>
          </cell>
          <cell r="AU161">
            <v>1001</v>
          </cell>
        </row>
        <row r="192">
          <cell r="M192">
            <v>151541</v>
          </cell>
          <cell r="N192">
            <v>126678</v>
          </cell>
          <cell r="O192">
            <v>0</v>
          </cell>
          <cell r="P192">
            <v>95179</v>
          </cell>
          <cell r="Q192">
            <v>84375</v>
          </cell>
          <cell r="R192">
            <v>0</v>
          </cell>
          <cell r="S192">
            <v>457773</v>
          </cell>
          <cell r="AA192">
            <v>269225</v>
          </cell>
          <cell r="AB192">
            <v>220489</v>
          </cell>
          <cell r="AC192">
            <v>0</v>
          </cell>
          <cell r="AD192">
            <v>313548</v>
          </cell>
          <cell r="AE192">
            <v>277012</v>
          </cell>
          <cell r="AF192">
            <v>0</v>
          </cell>
          <cell r="AG192">
            <v>1080274</v>
          </cell>
          <cell r="AO192">
            <v>45152</v>
          </cell>
          <cell r="AP192">
            <v>37516</v>
          </cell>
          <cell r="AQ192">
            <v>0</v>
          </cell>
          <cell r="AR192">
            <v>20693</v>
          </cell>
          <cell r="AS192">
            <v>21123</v>
          </cell>
          <cell r="AT192">
            <v>0</v>
          </cell>
          <cell r="AU192">
            <v>124484</v>
          </cell>
        </row>
        <row r="223">
          <cell r="M223">
            <v>4583</v>
          </cell>
          <cell r="N223">
            <v>2827</v>
          </cell>
          <cell r="O223">
            <v>0</v>
          </cell>
          <cell r="P223">
            <v>11088</v>
          </cell>
          <cell r="Q223">
            <v>6788</v>
          </cell>
          <cell r="R223">
            <v>0</v>
          </cell>
          <cell r="S223">
            <v>25286</v>
          </cell>
          <cell r="AA223">
            <v>6942</v>
          </cell>
          <cell r="AB223">
            <v>9073</v>
          </cell>
          <cell r="AC223">
            <v>0</v>
          </cell>
          <cell r="AD223">
            <v>22243</v>
          </cell>
          <cell r="AE223">
            <v>7659</v>
          </cell>
          <cell r="AF223">
            <v>0</v>
          </cell>
          <cell r="AG223">
            <v>45917</v>
          </cell>
          <cell r="AO223">
            <v>1377</v>
          </cell>
          <cell r="AP223">
            <v>827</v>
          </cell>
          <cell r="AQ223">
            <v>0</v>
          </cell>
          <cell r="AR223">
            <v>2655</v>
          </cell>
          <cell r="AS223">
            <v>794</v>
          </cell>
          <cell r="AT223">
            <v>0</v>
          </cell>
          <cell r="AU223">
            <v>5653</v>
          </cell>
        </row>
        <row r="254">
          <cell r="M254">
            <v>70057</v>
          </cell>
          <cell r="N254">
            <v>25416</v>
          </cell>
          <cell r="O254">
            <v>0</v>
          </cell>
          <cell r="P254">
            <v>74444</v>
          </cell>
          <cell r="Q254">
            <v>52466</v>
          </cell>
          <cell r="R254">
            <v>0</v>
          </cell>
          <cell r="S254">
            <v>222383</v>
          </cell>
          <cell r="AA254">
            <v>63665</v>
          </cell>
          <cell r="AB254">
            <v>50224</v>
          </cell>
          <cell r="AC254">
            <v>0</v>
          </cell>
          <cell r="AD254">
            <v>137808</v>
          </cell>
          <cell r="AE254">
            <v>94263</v>
          </cell>
          <cell r="AF254">
            <v>0</v>
          </cell>
          <cell r="AG254">
            <v>345960</v>
          </cell>
          <cell r="AO254">
            <v>2710</v>
          </cell>
          <cell r="AP254">
            <v>1313</v>
          </cell>
          <cell r="AQ254">
            <v>0</v>
          </cell>
          <cell r="AR254">
            <v>9337</v>
          </cell>
          <cell r="AS254">
            <v>17438</v>
          </cell>
          <cell r="AT254">
            <v>3</v>
          </cell>
          <cell r="AU254">
            <v>30801</v>
          </cell>
        </row>
        <row r="285">
          <cell r="M285">
            <v>1556</v>
          </cell>
          <cell r="N285">
            <v>1023</v>
          </cell>
          <cell r="O285">
            <v>0</v>
          </cell>
          <cell r="P285">
            <v>3992</v>
          </cell>
          <cell r="Q285">
            <v>3217</v>
          </cell>
          <cell r="R285">
            <v>0</v>
          </cell>
          <cell r="S285">
            <v>9788</v>
          </cell>
          <cell r="AA285">
            <v>11043</v>
          </cell>
          <cell r="AB285">
            <v>7558</v>
          </cell>
          <cell r="AC285">
            <v>0</v>
          </cell>
          <cell r="AD285">
            <v>18301</v>
          </cell>
          <cell r="AE285">
            <v>14650</v>
          </cell>
          <cell r="AF285">
            <v>0</v>
          </cell>
          <cell r="AG285">
            <v>51552</v>
          </cell>
          <cell r="AO285">
            <v>334</v>
          </cell>
          <cell r="AP285">
            <v>147</v>
          </cell>
          <cell r="AQ285">
            <v>0</v>
          </cell>
          <cell r="AR285">
            <v>340</v>
          </cell>
          <cell r="AS285">
            <v>165</v>
          </cell>
          <cell r="AT285">
            <v>0</v>
          </cell>
          <cell r="AU285">
            <v>986</v>
          </cell>
        </row>
        <row r="316">
          <cell r="M316">
            <v>2366</v>
          </cell>
          <cell r="N316">
            <v>938</v>
          </cell>
          <cell r="O316">
            <v>1</v>
          </cell>
          <cell r="P316">
            <v>20224</v>
          </cell>
          <cell r="Q316">
            <v>7326</v>
          </cell>
          <cell r="R316">
            <v>2</v>
          </cell>
          <cell r="S316">
            <v>30857</v>
          </cell>
          <cell r="AA316">
            <v>2850</v>
          </cell>
          <cell r="AB316">
            <v>1233</v>
          </cell>
          <cell r="AC316">
            <v>2</v>
          </cell>
          <cell r="AD316">
            <v>27908</v>
          </cell>
          <cell r="AE316">
            <v>10319</v>
          </cell>
          <cell r="AF316">
            <v>8</v>
          </cell>
          <cell r="AG316">
            <v>42320</v>
          </cell>
          <cell r="AO316">
            <v>147</v>
          </cell>
          <cell r="AP316">
            <v>146</v>
          </cell>
          <cell r="AQ316">
            <v>0</v>
          </cell>
          <cell r="AR316">
            <v>3730</v>
          </cell>
          <cell r="AS316">
            <v>1835</v>
          </cell>
          <cell r="AT316">
            <v>0</v>
          </cell>
          <cell r="AU316">
            <v>5858</v>
          </cell>
        </row>
        <row r="347">
          <cell r="M347">
            <v>8058</v>
          </cell>
          <cell r="N347">
            <v>3051</v>
          </cell>
          <cell r="O347">
            <v>0</v>
          </cell>
          <cell r="P347">
            <v>22644</v>
          </cell>
          <cell r="Q347">
            <v>10583</v>
          </cell>
          <cell r="R347">
            <v>0</v>
          </cell>
          <cell r="S347">
            <v>44336</v>
          </cell>
          <cell r="AA347">
            <v>10899</v>
          </cell>
          <cell r="AB347">
            <v>5038</v>
          </cell>
          <cell r="AC347">
            <v>0</v>
          </cell>
          <cell r="AD347">
            <v>30837</v>
          </cell>
          <cell r="AE347">
            <v>17820</v>
          </cell>
          <cell r="AF347">
            <v>0</v>
          </cell>
          <cell r="AG347">
            <v>64594</v>
          </cell>
          <cell r="AO347">
            <v>281</v>
          </cell>
          <cell r="AP347">
            <v>140</v>
          </cell>
          <cell r="AQ347">
            <v>0</v>
          </cell>
          <cell r="AR347">
            <v>912</v>
          </cell>
          <cell r="AS347">
            <v>638</v>
          </cell>
          <cell r="AT347">
            <v>0</v>
          </cell>
          <cell r="AU347">
            <v>1971</v>
          </cell>
        </row>
        <row r="378">
          <cell r="M378">
            <v>15231</v>
          </cell>
          <cell r="N378">
            <v>9227</v>
          </cell>
          <cell r="O378">
            <v>0</v>
          </cell>
          <cell r="P378">
            <v>18958</v>
          </cell>
          <cell r="Q378">
            <v>13053</v>
          </cell>
          <cell r="R378">
            <v>0</v>
          </cell>
          <cell r="S378">
            <v>56469</v>
          </cell>
          <cell r="AA378">
            <v>27676</v>
          </cell>
          <cell r="AB378">
            <v>20384</v>
          </cell>
          <cell r="AC378">
            <v>0</v>
          </cell>
          <cell r="AD378">
            <v>47286</v>
          </cell>
          <cell r="AE378">
            <v>34312</v>
          </cell>
          <cell r="AF378">
            <v>0</v>
          </cell>
          <cell r="AG378">
            <v>129658</v>
          </cell>
          <cell r="AO378">
            <v>3825</v>
          </cell>
          <cell r="AP378">
            <v>2199</v>
          </cell>
          <cell r="AQ378">
            <v>1</v>
          </cell>
          <cell r="AR378">
            <v>5577</v>
          </cell>
          <cell r="AS378">
            <v>3120</v>
          </cell>
          <cell r="AT378">
            <v>6</v>
          </cell>
          <cell r="AU378">
            <v>14728</v>
          </cell>
        </row>
        <row r="409">
          <cell r="M409">
            <v>238</v>
          </cell>
          <cell r="N409">
            <v>153</v>
          </cell>
          <cell r="O409">
            <v>0</v>
          </cell>
          <cell r="P409">
            <v>11184</v>
          </cell>
          <cell r="Q409">
            <v>5712</v>
          </cell>
          <cell r="R409">
            <v>0</v>
          </cell>
          <cell r="S409">
            <v>17287</v>
          </cell>
          <cell r="AA409">
            <v>1072</v>
          </cell>
          <cell r="AB409">
            <v>739</v>
          </cell>
          <cell r="AC409">
            <v>0</v>
          </cell>
          <cell r="AD409">
            <v>45479</v>
          </cell>
          <cell r="AE409">
            <v>24734</v>
          </cell>
          <cell r="AF409">
            <v>0</v>
          </cell>
          <cell r="AG409">
            <v>72024</v>
          </cell>
          <cell r="AO409">
            <v>61</v>
          </cell>
          <cell r="AP409">
            <v>35</v>
          </cell>
          <cell r="AQ409">
            <v>0</v>
          </cell>
          <cell r="AR409">
            <v>3280</v>
          </cell>
          <cell r="AS409">
            <v>1272</v>
          </cell>
          <cell r="AT409">
            <v>0</v>
          </cell>
          <cell r="AU409">
            <v>4648</v>
          </cell>
        </row>
        <row r="440">
          <cell r="M440">
            <v>0</v>
          </cell>
          <cell r="N440">
            <v>0</v>
          </cell>
          <cell r="O440">
            <v>0</v>
          </cell>
          <cell r="P440">
            <v>839</v>
          </cell>
          <cell r="Q440">
            <v>679</v>
          </cell>
          <cell r="R440">
            <v>0</v>
          </cell>
          <cell r="S440">
            <v>1518</v>
          </cell>
          <cell r="AA440">
            <v>0</v>
          </cell>
          <cell r="AB440">
            <v>0</v>
          </cell>
          <cell r="AC440">
            <v>0</v>
          </cell>
          <cell r="AD440">
            <v>4259</v>
          </cell>
          <cell r="AE440">
            <v>3373</v>
          </cell>
          <cell r="AF440">
            <v>0</v>
          </cell>
          <cell r="AG440">
            <v>7632</v>
          </cell>
          <cell r="AO440">
            <v>0</v>
          </cell>
          <cell r="AP440">
            <v>0</v>
          </cell>
          <cell r="AQ440">
            <v>0</v>
          </cell>
          <cell r="AR440">
            <v>279</v>
          </cell>
          <cell r="AS440">
            <v>142</v>
          </cell>
          <cell r="AT440">
            <v>0</v>
          </cell>
          <cell r="AU440">
            <v>421</v>
          </cell>
        </row>
        <row r="471">
          <cell r="M471">
            <v>1523</v>
          </cell>
          <cell r="N471">
            <v>1420</v>
          </cell>
          <cell r="O471">
            <v>1</v>
          </cell>
          <cell r="P471">
            <v>8947</v>
          </cell>
          <cell r="Q471">
            <v>5571</v>
          </cell>
          <cell r="R471">
            <v>23</v>
          </cell>
          <cell r="S471">
            <v>17485</v>
          </cell>
          <cell r="AA471">
            <v>2771</v>
          </cell>
          <cell r="AB471">
            <v>1997</v>
          </cell>
          <cell r="AC471">
            <v>3</v>
          </cell>
          <cell r="AD471">
            <v>26178</v>
          </cell>
          <cell r="AE471">
            <v>15138</v>
          </cell>
          <cell r="AF471">
            <v>53</v>
          </cell>
          <cell r="AG471">
            <v>46140</v>
          </cell>
          <cell r="AO471">
            <v>269</v>
          </cell>
          <cell r="AP471">
            <v>120</v>
          </cell>
          <cell r="AQ471">
            <v>120</v>
          </cell>
          <cell r="AR471">
            <v>1847</v>
          </cell>
          <cell r="AS471">
            <v>1130</v>
          </cell>
          <cell r="AT471">
            <v>1</v>
          </cell>
          <cell r="AU471">
            <v>3487</v>
          </cell>
        </row>
        <row r="502">
          <cell r="M502">
            <v>57662</v>
          </cell>
          <cell r="N502">
            <v>36939</v>
          </cell>
          <cell r="O502">
            <v>242</v>
          </cell>
          <cell r="P502">
            <v>469881</v>
          </cell>
          <cell r="Q502">
            <v>246625</v>
          </cell>
          <cell r="R502">
            <v>1493</v>
          </cell>
          <cell r="S502">
            <v>812842</v>
          </cell>
          <cell r="AA502">
            <v>140386</v>
          </cell>
          <cell r="AB502">
            <v>89372</v>
          </cell>
          <cell r="AC502">
            <v>1059</v>
          </cell>
          <cell r="AD502">
            <v>920179</v>
          </cell>
          <cell r="AE502">
            <v>487035</v>
          </cell>
          <cell r="AF502">
            <v>6399</v>
          </cell>
          <cell r="AG502">
            <v>1644430</v>
          </cell>
          <cell r="AO502">
            <v>6175</v>
          </cell>
          <cell r="AP502">
            <v>4251</v>
          </cell>
          <cell r="AQ502">
            <v>1</v>
          </cell>
          <cell r="AR502">
            <v>29877</v>
          </cell>
          <cell r="AS502">
            <v>24056</v>
          </cell>
          <cell r="AT502">
            <v>11</v>
          </cell>
          <cell r="AU502">
            <v>64371</v>
          </cell>
        </row>
        <row r="533">
          <cell r="M533">
            <v>106689</v>
          </cell>
          <cell r="N533">
            <v>84095</v>
          </cell>
          <cell r="O533">
            <v>0</v>
          </cell>
          <cell r="P533">
            <v>49793</v>
          </cell>
          <cell r="Q533">
            <v>42013</v>
          </cell>
          <cell r="R533">
            <v>0</v>
          </cell>
          <cell r="S533">
            <v>282590</v>
          </cell>
          <cell r="AA533">
            <v>257474</v>
          </cell>
          <cell r="AB533">
            <v>211412</v>
          </cell>
          <cell r="AC533">
            <v>0</v>
          </cell>
          <cell r="AD533">
            <v>125371</v>
          </cell>
          <cell r="AE533">
            <v>102815</v>
          </cell>
          <cell r="AF533">
            <v>0</v>
          </cell>
          <cell r="AG533">
            <v>697072</v>
          </cell>
          <cell r="AO533">
            <v>32942</v>
          </cell>
          <cell r="AP533">
            <v>19654</v>
          </cell>
          <cell r="AQ533">
            <v>0</v>
          </cell>
          <cell r="AR533">
            <v>11643</v>
          </cell>
          <cell r="AS533">
            <v>7618</v>
          </cell>
          <cell r="AT533">
            <v>0</v>
          </cell>
          <cell r="AU533">
            <v>71857</v>
          </cell>
        </row>
        <row r="564">
          <cell r="M564">
            <v>2630</v>
          </cell>
          <cell r="N564">
            <v>1898</v>
          </cell>
          <cell r="O564">
            <v>0</v>
          </cell>
          <cell r="P564">
            <v>4683</v>
          </cell>
          <cell r="Q564">
            <v>3672</v>
          </cell>
          <cell r="R564">
            <v>0</v>
          </cell>
          <cell r="S564">
            <v>12883</v>
          </cell>
          <cell r="AA564">
            <v>3947</v>
          </cell>
          <cell r="AB564">
            <v>2916</v>
          </cell>
          <cell r="AC564">
            <v>0</v>
          </cell>
          <cell r="AD564">
            <v>8147</v>
          </cell>
          <cell r="AE564">
            <v>5698</v>
          </cell>
          <cell r="AF564">
            <v>0</v>
          </cell>
          <cell r="AG564">
            <v>20708</v>
          </cell>
          <cell r="AO564">
            <v>86</v>
          </cell>
          <cell r="AP564">
            <v>59</v>
          </cell>
          <cell r="AQ564">
            <v>0</v>
          </cell>
          <cell r="AR564">
            <v>171</v>
          </cell>
          <cell r="AS564">
            <v>163</v>
          </cell>
          <cell r="AT564">
            <v>0</v>
          </cell>
          <cell r="AU564">
            <v>479</v>
          </cell>
        </row>
        <row r="595">
          <cell r="M595">
            <v>13010</v>
          </cell>
          <cell r="N595">
            <v>7801</v>
          </cell>
          <cell r="O595">
            <v>0</v>
          </cell>
          <cell r="P595">
            <v>14950</v>
          </cell>
          <cell r="Q595">
            <v>10847</v>
          </cell>
          <cell r="R595">
            <v>0</v>
          </cell>
          <cell r="S595">
            <v>46608</v>
          </cell>
          <cell r="AA595">
            <v>24052</v>
          </cell>
          <cell r="AB595">
            <v>14583</v>
          </cell>
          <cell r="AC595">
            <v>0</v>
          </cell>
          <cell r="AD595">
            <v>26867</v>
          </cell>
          <cell r="AE595">
            <v>20331</v>
          </cell>
          <cell r="AF595">
            <v>0</v>
          </cell>
          <cell r="AG595">
            <v>85833</v>
          </cell>
          <cell r="AO595">
            <v>378</v>
          </cell>
          <cell r="AP595">
            <v>313</v>
          </cell>
          <cell r="AQ595">
            <v>0</v>
          </cell>
          <cell r="AR595">
            <v>793</v>
          </cell>
          <cell r="AS595">
            <v>709</v>
          </cell>
          <cell r="AT595">
            <v>0</v>
          </cell>
          <cell r="AU595">
            <v>2193</v>
          </cell>
        </row>
        <row r="626">
          <cell r="M626">
            <v>0</v>
          </cell>
          <cell r="N626">
            <v>0</v>
          </cell>
          <cell r="O626">
            <v>0</v>
          </cell>
          <cell r="P626">
            <v>1765</v>
          </cell>
          <cell r="Q626">
            <v>1195</v>
          </cell>
          <cell r="R626">
            <v>0</v>
          </cell>
          <cell r="S626">
            <v>2960</v>
          </cell>
          <cell r="AA626">
            <v>0</v>
          </cell>
          <cell r="AB626">
            <v>0</v>
          </cell>
          <cell r="AC626">
            <v>0</v>
          </cell>
          <cell r="AD626">
            <v>2662</v>
          </cell>
          <cell r="AE626">
            <v>1812</v>
          </cell>
          <cell r="AF626">
            <v>0</v>
          </cell>
          <cell r="AG626">
            <v>4474</v>
          </cell>
          <cell r="AO626">
            <v>0</v>
          </cell>
          <cell r="AP626">
            <v>0</v>
          </cell>
          <cell r="AQ626">
            <v>0</v>
          </cell>
          <cell r="AR626">
            <v>1155</v>
          </cell>
          <cell r="AS626">
            <v>652</v>
          </cell>
          <cell r="AT626">
            <v>0</v>
          </cell>
          <cell r="AU626">
            <v>1807</v>
          </cell>
        </row>
        <row r="657">
          <cell r="M657">
            <v>87569</v>
          </cell>
          <cell r="N657">
            <v>64701</v>
          </cell>
          <cell r="O657">
            <v>6</v>
          </cell>
          <cell r="P657">
            <v>67954</v>
          </cell>
          <cell r="Q657">
            <v>57483</v>
          </cell>
          <cell r="R657">
            <v>0</v>
          </cell>
          <cell r="S657">
            <v>277713</v>
          </cell>
          <cell r="AA657">
            <v>213911</v>
          </cell>
          <cell r="AB657">
            <v>159497</v>
          </cell>
          <cell r="AC657">
            <v>8</v>
          </cell>
          <cell r="AD657">
            <v>160106</v>
          </cell>
          <cell r="AE657">
            <v>150856</v>
          </cell>
          <cell r="AF657">
            <v>0</v>
          </cell>
          <cell r="AG657">
            <v>684378</v>
          </cell>
          <cell r="AO657">
            <v>178660</v>
          </cell>
          <cell r="AP657">
            <v>115768</v>
          </cell>
          <cell r="AQ657">
            <v>6</v>
          </cell>
          <cell r="AR657">
            <v>118044</v>
          </cell>
          <cell r="AS657">
            <v>79039</v>
          </cell>
          <cell r="AT657">
            <v>0</v>
          </cell>
          <cell r="AU657">
            <v>491517</v>
          </cell>
        </row>
        <row r="689">
          <cell r="M689">
            <v>670</v>
          </cell>
          <cell r="N689">
            <v>244</v>
          </cell>
          <cell r="O689">
            <v>0</v>
          </cell>
          <cell r="P689">
            <v>14269</v>
          </cell>
          <cell r="Q689">
            <v>3850</v>
          </cell>
          <cell r="R689">
            <v>0</v>
          </cell>
          <cell r="S689">
            <v>19033</v>
          </cell>
          <cell r="AA689">
            <v>1586</v>
          </cell>
          <cell r="AB689">
            <v>487</v>
          </cell>
          <cell r="AC689">
            <v>0</v>
          </cell>
          <cell r="AD689">
            <v>37067</v>
          </cell>
          <cell r="AE689">
            <v>7947</v>
          </cell>
          <cell r="AF689">
            <v>0</v>
          </cell>
          <cell r="AG689">
            <v>47087</v>
          </cell>
          <cell r="AO689">
            <v>147</v>
          </cell>
          <cell r="AP689">
            <v>48</v>
          </cell>
          <cell r="AQ689">
            <v>0</v>
          </cell>
          <cell r="AR689">
            <v>1780</v>
          </cell>
          <cell r="AS689">
            <v>611</v>
          </cell>
          <cell r="AT689">
            <v>0</v>
          </cell>
          <cell r="AU689">
            <v>2586</v>
          </cell>
        </row>
        <row r="720">
          <cell r="M720">
            <v>2957</v>
          </cell>
          <cell r="N720">
            <v>1504</v>
          </cell>
          <cell r="O720">
            <v>2</v>
          </cell>
          <cell r="P720">
            <v>2531</v>
          </cell>
          <cell r="Q720">
            <v>1858</v>
          </cell>
          <cell r="R720">
            <v>3</v>
          </cell>
          <cell r="S720">
            <v>8855</v>
          </cell>
          <cell r="AA720">
            <v>4256</v>
          </cell>
          <cell r="AB720">
            <v>2258</v>
          </cell>
          <cell r="AC720">
            <v>2</v>
          </cell>
          <cell r="AD720">
            <v>4550</v>
          </cell>
          <cell r="AE720">
            <v>2810</v>
          </cell>
          <cell r="AF720">
            <v>5</v>
          </cell>
          <cell r="AG720">
            <v>13881</v>
          </cell>
          <cell r="AO720">
            <v>12492</v>
          </cell>
          <cell r="AP720">
            <v>66</v>
          </cell>
          <cell r="AQ720">
            <v>64</v>
          </cell>
          <cell r="AR720">
            <v>0</v>
          </cell>
          <cell r="AS720">
            <v>150</v>
          </cell>
          <cell r="AT720">
            <v>165</v>
          </cell>
          <cell r="AU720">
            <v>12937</v>
          </cell>
        </row>
        <row r="751">
          <cell r="M751">
            <v>4242</v>
          </cell>
          <cell r="N751">
            <v>1207</v>
          </cell>
          <cell r="O751">
            <v>0</v>
          </cell>
          <cell r="P751">
            <v>55264</v>
          </cell>
          <cell r="Q751">
            <v>19404</v>
          </cell>
          <cell r="R751">
            <v>0</v>
          </cell>
          <cell r="S751">
            <v>80117</v>
          </cell>
          <cell r="AA751">
            <v>5259</v>
          </cell>
          <cell r="AB751">
            <v>1572</v>
          </cell>
          <cell r="AC751">
            <v>0</v>
          </cell>
          <cell r="AD751">
            <v>77878</v>
          </cell>
          <cell r="AE751">
            <v>30833</v>
          </cell>
          <cell r="AF751">
            <v>0</v>
          </cell>
          <cell r="AG751">
            <v>115542</v>
          </cell>
          <cell r="AO751">
            <v>1649</v>
          </cell>
          <cell r="AP751">
            <v>416</v>
          </cell>
          <cell r="AQ751">
            <v>0</v>
          </cell>
          <cell r="AR751">
            <v>26958</v>
          </cell>
          <cell r="AS751">
            <v>8136</v>
          </cell>
          <cell r="AT751">
            <v>0</v>
          </cell>
          <cell r="AU751">
            <v>37159</v>
          </cell>
        </row>
        <row r="782">
          <cell r="M782">
            <v>1399</v>
          </cell>
          <cell r="N782">
            <v>183</v>
          </cell>
          <cell r="O782">
            <v>0</v>
          </cell>
          <cell r="P782">
            <v>34677</v>
          </cell>
          <cell r="Q782">
            <v>10429</v>
          </cell>
          <cell r="R782">
            <v>0</v>
          </cell>
          <cell r="S782">
            <v>46688</v>
          </cell>
          <cell r="AA782">
            <v>2752</v>
          </cell>
          <cell r="AB782">
            <v>312</v>
          </cell>
          <cell r="AC782">
            <v>0</v>
          </cell>
          <cell r="AD782">
            <v>69318</v>
          </cell>
          <cell r="AE782">
            <v>17316</v>
          </cell>
          <cell r="AF782">
            <v>0</v>
          </cell>
          <cell r="AG782">
            <v>89698</v>
          </cell>
          <cell r="AO782">
            <v>256</v>
          </cell>
          <cell r="AP782">
            <v>119</v>
          </cell>
          <cell r="AQ782">
            <v>0</v>
          </cell>
          <cell r="AR782">
            <v>983</v>
          </cell>
          <cell r="AS782">
            <v>381</v>
          </cell>
          <cell r="AT782">
            <v>0</v>
          </cell>
          <cell r="AU782">
            <v>1739</v>
          </cell>
        </row>
        <row r="813">
          <cell r="M813">
            <v>10</v>
          </cell>
          <cell r="N813">
            <v>3</v>
          </cell>
          <cell r="O813">
            <v>0</v>
          </cell>
          <cell r="P813">
            <v>32</v>
          </cell>
          <cell r="Q813">
            <v>13</v>
          </cell>
          <cell r="R813">
            <v>0</v>
          </cell>
          <cell r="S813">
            <v>58</v>
          </cell>
          <cell r="AA813">
            <v>108</v>
          </cell>
          <cell r="AB813">
            <v>31</v>
          </cell>
          <cell r="AC813">
            <v>0</v>
          </cell>
          <cell r="AD813">
            <v>249</v>
          </cell>
          <cell r="AE813">
            <v>136</v>
          </cell>
          <cell r="AF813">
            <v>0</v>
          </cell>
          <cell r="AG813">
            <v>524</v>
          </cell>
          <cell r="AO813">
            <v>1</v>
          </cell>
          <cell r="AP813">
            <v>0</v>
          </cell>
          <cell r="AQ813">
            <v>0</v>
          </cell>
          <cell r="AR813">
            <v>4</v>
          </cell>
          <cell r="AS813">
            <v>2</v>
          </cell>
          <cell r="AT813">
            <v>0</v>
          </cell>
          <cell r="AU813">
            <v>7</v>
          </cell>
        </row>
        <row r="844">
          <cell r="M844">
            <v>0</v>
          </cell>
          <cell r="N844">
            <v>0</v>
          </cell>
          <cell r="O844">
            <v>0</v>
          </cell>
          <cell r="P844">
            <v>206</v>
          </cell>
          <cell r="Q844">
            <v>102</v>
          </cell>
          <cell r="R844">
            <v>0</v>
          </cell>
          <cell r="S844">
            <v>308</v>
          </cell>
          <cell r="AA844">
            <v>0</v>
          </cell>
          <cell r="AB844">
            <v>0</v>
          </cell>
          <cell r="AC844">
            <v>0</v>
          </cell>
          <cell r="AD844">
            <v>302</v>
          </cell>
          <cell r="AE844">
            <v>140</v>
          </cell>
          <cell r="AF844">
            <v>0</v>
          </cell>
          <cell r="AG844">
            <v>442</v>
          </cell>
          <cell r="AO844">
            <v>0</v>
          </cell>
          <cell r="AP844">
            <v>0</v>
          </cell>
          <cell r="AQ844">
            <v>0</v>
          </cell>
          <cell r="AR844">
            <v>37</v>
          </cell>
          <cell r="AS844">
            <v>18</v>
          </cell>
          <cell r="AT844">
            <v>0</v>
          </cell>
          <cell r="AU844">
            <v>55</v>
          </cell>
        </row>
        <row r="875">
          <cell r="M875">
            <v>1078</v>
          </cell>
          <cell r="N875">
            <v>792</v>
          </cell>
          <cell r="O875">
            <v>0</v>
          </cell>
          <cell r="P875">
            <v>3810</v>
          </cell>
          <cell r="Q875">
            <v>2626</v>
          </cell>
          <cell r="R875">
            <v>0</v>
          </cell>
          <cell r="S875">
            <v>8306</v>
          </cell>
          <cell r="AA875">
            <v>332</v>
          </cell>
          <cell r="AB875">
            <v>188</v>
          </cell>
          <cell r="AC875">
            <v>0</v>
          </cell>
          <cell r="AD875">
            <v>6612</v>
          </cell>
          <cell r="AE875">
            <v>4279</v>
          </cell>
          <cell r="AF875">
            <v>0</v>
          </cell>
          <cell r="AG875">
            <v>11411</v>
          </cell>
          <cell r="AO875">
            <v>42</v>
          </cell>
          <cell r="AP875">
            <v>10</v>
          </cell>
          <cell r="AQ875">
            <v>0</v>
          </cell>
          <cell r="AR875">
            <v>163</v>
          </cell>
          <cell r="AS875">
            <v>169</v>
          </cell>
          <cell r="AT875">
            <v>0</v>
          </cell>
          <cell r="AU875">
            <v>384</v>
          </cell>
        </row>
        <row r="906">
          <cell r="M906">
            <v>3660</v>
          </cell>
          <cell r="N906">
            <v>1884</v>
          </cell>
          <cell r="O906">
            <v>0</v>
          </cell>
          <cell r="P906">
            <v>13358</v>
          </cell>
          <cell r="Q906">
            <v>4827</v>
          </cell>
          <cell r="R906">
            <v>0</v>
          </cell>
          <cell r="S906">
            <v>23729</v>
          </cell>
          <cell r="AA906">
            <v>5993</v>
          </cell>
          <cell r="AB906">
            <v>3285</v>
          </cell>
          <cell r="AC906">
            <v>0</v>
          </cell>
          <cell r="AD906">
            <v>23588</v>
          </cell>
          <cell r="AE906">
            <v>7983</v>
          </cell>
          <cell r="AF906">
            <v>0</v>
          </cell>
          <cell r="AG906">
            <v>40849</v>
          </cell>
          <cell r="AO906">
            <v>100</v>
          </cell>
          <cell r="AP906">
            <v>39</v>
          </cell>
          <cell r="AQ906">
            <v>0</v>
          </cell>
          <cell r="AR906">
            <v>739</v>
          </cell>
          <cell r="AS906">
            <v>259</v>
          </cell>
          <cell r="AT906">
            <v>0</v>
          </cell>
          <cell r="AU906">
            <v>1137</v>
          </cell>
        </row>
        <row r="937">
          <cell r="M937">
            <v>64</v>
          </cell>
          <cell r="N937">
            <v>31</v>
          </cell>
          <cell r="O937">
            <v>0</v>
          </cell>
          <cell r="P937">
            <v>1908</v>
          </cell>
          <cell r="Q937">
            <v>1355</v>
          </cell>
          <cell r="R937">
            <v>0</v>
          </cell>
          <cell r="S937">
            <v>3358</v>
          </cell>
          <cell r="AA937">
            <v>79</v>
          </cell>
          <cell r="AB937">
            <v>49</v>
          </cell>
          <cell r="AC937">
            <v>0</v>
          </cell>
          <cell r="AD937">
            <v>2970</v>
          </cell>
          <cell r="AE937">
            <v>1931</v>
          </cell>
          <cell r="AF937">
            <v>0</v>
          </cell>
          <cell r="AG937">
            <v>5029</v>
          </cell>
          <cell r="AO937">
            <v>0</v>
          </cell>
          <cell r="AP937">
            <v>1</v>
          </cell>
          <cell r="AQ937">
            <v>0</v>
          </cell>
          <cell r="AR937">
            <v>47</v>
          </cell>
          <cell r="AS937">
            <v>46</v>
          </cell>
          <cell r="AT937">
            <v>0</v>
          </cell>
          <cell r="AU937">
            <v>94</v>
          </cell>
        </row>
        <row r="968">
          <cell r="M968">
            <v>559</v>
          </cell>
          <cell r="N968">
            <v>105</v>
          </cell>
          <cell r="O968">
            <v>0</v>
          </cell>
          <cell r="P968">
            <v>122</v>
          </cell>
          <cell r="Q968">
            <v>34</v>
          </cell>
          <cell r="R968">
            <v>1</v>
          </cell>
          <cell r="S968">
            <v>821</v>
          </cell>
          <cell r="AA968">
            <v>1239</v>
          </cell>
          <cell r="AB968">
            <v>4685</v>
          </cell>
          <cell r="AC968">
            <v>8</v>
          </cell>
          <cell r="AD968">
            <v>192</v>
          </cell>
          <cell r="AE968">
            <v>3654</v>
          </cell>
          <cell r="AF968">
            <v>0</v>
          </cell>
          <cell r="AG968">
            <v>9778</v>
          </cell>
          <cell r="AO968">
            <v>73</v>
          </cell>
          <cell r="AP968">
            <v>45</v>
          </cell>
          <cell r="AQ968">
            <v>0</v>
          </cell>
          <cell r="AR968">
            <v>12</v>
          </cell>
          <cell r="AS968">
            <v>4</v>
          </cell>
          <cell r="AT968">
            <v>0</v>
          </cell>
          <cell r="AU968">
            <v>134</v>
          </cell>
        </row>
        <row r="999">
          <cell r="M999">
            <v>60</v>
          </cell>
          <cell r="N999">
            <v>80</v>
          </cell>
          <cell r="O999">
            <v>0</v>
          </cell>
          <cell r="P999">
            <v>7021</v>
          </cell>
          <cell r="Q999">
            <v>6517</v>
          </cell>
          <cell r="R999">
            <v>0</v>
          </cell>
          <cell r="S999">
            <v>13678</v>
          </cell>
          <cell r="AA999">
            <v>154</v>
          </cell>
          <cell r="AB999">
            <v>114</v>
          </cell>
          <cell r="AC999">
            <v>0</v>
          </cell>
          <cell r="AD999">
            <v>12648</v>
          </cell>
          <cell r="AE999">
            <v>10504</v>
          </cell>
          <cell r="AF999">
            <v>0</v>
          </cell>
          <cell r="AG999">
            <v>23420</v>
          </cell>
          <cell r="AO999">
            <v>1</v>
          </cell>
          <cell r="AP999">
            <v>0</v>
          </cell>
          <cell r="AQ999">
            <v>0</v>
          </cell>
          <cell r="AR999">
            <v>236</v>
          </cell>
          <cell r="AS999">
            <v>223</v>
          </cell>
          <cell r="AT999">
            <v>0</v>
          </cell>
          <cell r="AU999">
            <v>460</v>
          </cell>
        </row>
        <row r="1030">
          <cell r="M1030">
            <v>0</v>
          </cell>
          <cell r="N1030">
            <v>0</v>
          </cell>
          <cell r="O1030">
            <v>0</v>
          </cell>
          <cell r="P1030">
            <v>2045</v>
          </cell>
          <cell r="Q1030">
            <v>1158</v>
          </cell>
          <cell r="R1030">
            <v>0</v>
          </cell>
          <cell r="S1030">
            <v>3203</v>
          </cell>
          <cell r="AA1030">
            <v>0</v>
          </cell>
          <cell r="AB1030">
            <v>0</v>
          </cell>
          <cell r="AC1030">
            <v>0</v>
          </cell>
          <cell r="AD1030">
            <v>2793</v>
          </cell>
          <cell r="AE1030">
            <v>1436</v>
          </cell>
          <cell r="AF1030">
            <v>0</v>
          </cell>
          <cell r="AG1030">
            <v>4229</v>
          </cell>
          <cell r="AO1030">
            <v>0</v>
          </cell>
          <cell r="AP1030">
            <v>0</v>
          </cell>
          <cell r="AQ1030">
            <v>0</v>
          </cell>
          <cell r="AR1030">
            <v>366</v>
          </cell>
          <cell r="AS1030">
            <v>147</v>
          </cell>
          <cell r="AT1030">
            <v>0</v>
          </cell>
          <cell r="AU1030">
            <v>513</v>
          </cell>
        </row>
        <row r="1061">
          <cell r="M1061">
            <v>48</v>
          </cell>
          <cell r="N1061">
            <v>6</v>
          </cell>
          <cell r="O1061">
            <v>0</v>
          </cell>
          <cell r="P1061">
            <v>242</v>
          </cell>
          <cell r="Q1061">
            <v>71</v>
          </cell>
          <cell r="R1061">
            <v>0</v>
          </cell>
          <cell r="S1061">
            <v>367</v>
          </cell>
          <cell r="AA1061">
            <v>49</v>
          </cell>
          <cell r="AB1061">
            <v>7</v>
          </cell>
          <cell r="AC1061">
            <v>0</v>
          </cell>
          <cell r="AD1061">
            <v>268</v>
          </cell>
          <cell r="AE1061">
            <v>84</v>
          </cell>
          <cell r="AF1061">
            <v>0</v>
          </cell>
          <cell r="AG1061">
            <v>408</v>
          </cell>
          <cell r="AO1061">
            <v>354</v>
          </cell>
          <cell r="AP1061">
            <v>34</v>
          </cell>
          <cell r="AQ1061">
            <v>0</v>
          </cell>
          <cell r="AR1061">
            <v>60</v>
          </cell>
          <cell r="AS1061">
            <v>29</v>
          </cell>
          <cell r="AT1061">
            <v>0</v>
          </cell>
          <cell r="AU1061">
            <v>477</v>
          </cell>
        </row>
        <row r="1092">
          <cell r="M1092">
            <v>84</v>
          </cell>
          <cell r="N1092">
            <v>34</v>
          </cell>
          <cell r="O1092">
            <v>0</v>
          </cell>
          <cell r="P1092">
            <v>1861</v>
          </cell>
          <cell r="Q1092">
            <v>1214</v>
          </cell>
          <cell r="R1092">
            <v>0</v>
          </cell>
          <cell r="S1092">
            <v>3193</v>
          </cell>
          <cell r="AA1092">
            <v>0</v>
          </cell>
          <cell r="AB1092">
            <v>0</v>
          </cell>
          <cell r="AC1092">
            <v>0</v>
          </cell>
          <cell r="AD1092">
            <v>2386</v>
          </cell>
          <cell r="AE1092">
            <v>1507</v>
          </cell>
          <cell r="AF1092">
            <v>0</v>
          </cell>
          <cell r="AG1092">
            <v>3893</v>
          </cell>
          <cell r="AO1092">
            <v>0</v>
          </cell>
          <cell r="AP1092">
            <v>0</v>
          </cell>
          <cell r="AQ1092">
            <v>0</v>
          </cell>
          <cell r="AR1092">
            <v>130</v>
          </cell>
          <cell r="AS1092">
            <v>62</v>
          </cell>
          <cell r="AT1092">
            <v>0</v>
          </cell>
          <cell r="AU1092">
            <v>192</v>
          </cell>
        </row>
        <row r="1123">
          <cell r="M1123">
            <v>18968</v>
          </cell>
          <cell r="N1123">
            <v>11346</v>
          </cell>
          <cell r="O1123">
            <v>0</v>
          </cell>
          <cell r="P1123">
            <v>62645</v>
          </cell>
          <cell r="Q1123">
            <v>45759</v>
          </cell>
          <cell r="R1123">
            <v>0</v>
          </cell>
          <cell r="S1123">
            <v>138718</v>
          </cell>
          <cell r="AA1123">
            <v>28031</v>
          </cell>
          <cell r="AB1123">
            <v>18859</v>
          </cell>
          <cell r="AC1123">
            <v>0</v>
          </cell>
          <cell r="AD1123">
            <v>84685</v>
          </cell>
          <cell r="AE1123">
            <v>63105</v>
          </cell>
          <cell r="AF1123">
            <v>0</v>
          </cell>
          <cell r="AG1123">
            <v>194680</v>
          </cell>
          <cell r="AO1123">
            <v>5541</v>
          </cell>
          <cell r="AP1123">
            <v>2413</v>
          </cell>
          <cell r="AQ1123">
            <v>1</v>
          </cell>
          <cell r="AR1123">
            <v>17289</v>
          </cell>
          <cell r="AS1123">
            <v>7786</v>
          </cell>
          <cell r="AT1123">
            <v>17</v>
          </cell>
          <cell r="AU1123">
            <v>33047</v>
          </cell>
        </row>
        <row r="1154">
          <cell r="M1154">
            <v>16</v>
          </cell>
          <cell r="N1154">
            <v>9</v>
          </cell>
          <cell r="O1154">
            <v>0</v>
          </cell>
          <cell r="P1154">
            <v>216</v>
          </cell>
          <cell r="Q1154">
            <v>159</v>
          </cell>
          <cell r="R1154">
            <v>0</v>
          </cell>
          <cell r="S1154">
            <v>400</v>
          </cell>
          <cell r="AA1154">
            <v>32</v>
          </cell>
          <cell r="AB1154">
            <v>11</v>
          </cell>
          <cell r="AC1154">
            <v>0</v>
          </cell>
          <cell r="AD1154">
            <v>241</v>
          </cell>
          <cell r="AE1154">
            <v>137</v>
          </cell>
          <cell r="AF1154">
            <v>0</v>
          </cell>
          <cell r="AG1154">
            <v>421</v>
          </cell>
          <cell r="AO1154">
            <v>9</v>
          </cell>
          <cell r="AP1154">
            <v>5</v>
          </cell>
          <cell r="AQ1154">
            <v>0</v>
          </cell>
          <cell r="AR1154">
            <v>35</v>
          </cell>
          <cell r="AS1154">
            <v>19</v>
          </cell>
          <cell r="AT1154">
            <v>0</v>
          </cell>
          <cell r="AU1154">
            <v>68</v>
          </cell>
        </row>
        <row r="1185">
          <cell r="M1185">
            <v>87</v>
          </cell>
          <cell r="N1185">
            <v>42</v>
          </cell>
          <cell r="O1185">
            <v>0</v>
          </cell>
          <cell r="P1185">
            <v>677</v>
          </cell>
          <cell r="Q1185">
            <v>321</v>
          </cell>
          <cell r="R1185">
            <v>0</v>
          </cell>
          <cell r="S1185">
            <v>1127</v>
          </cell>
          <cell r="AA1185">
            <v>0</v>
          </cell>
          <cell r="AB1185">
            <v>0</v>
          </cell>
          <cell r="AC1185">
            <v>0</v>
          </cell>
          <cell r="AD1185">
            <v>1054</v>
          </cell>
          <cell r="AE1185">
            <v>479</v>
          </cell>
          <cell r="AF1185">
            <v>0</v>
          </cell>
          <cell r="AG1185">
            <v>1533</v>
          </cell>
          <cell r="AO1185">
            <v>0</v>
          </cell>
          <cell r="AP1185">
            <v>0</v>
          </cell>
          <cell r="AQ1185">
            <v>0</v>
          </cell>
          <cell r="AR1185">
            <v>309</v>
          </cell>
          <cell r="AS1185">
            <v>94</v>
          </cell>
          <cell r="AT1185">
            <v>0</v>
          </cell>
          <cell r="AU1185">
            <v>403</v>
          </cell>
        </row>
        <row r="1217">
          <cell r="M1217">
            <v>62806</v>
          </cell>
          <cell r="N1217">
            <v>63804</v>
          </cell>
          <cell r="O1217">
            <v>0</v>
          </cell>
          <cell r="P1217">
            <v>28125</v>
          </cell>
          <cell r="Q1217">
            <v>19625</v>
          </cell>
          <cell r="R1217">
            <v>0</v>
          </cell>
          <cell r="S1217">
            <v>174360</v>
          </cell>
          <cell r="AA1217">
            <v>120292</v>
          </cell>
          <cell r="AB1217">
            <v>103362</v>
          </cell>
          <cell r="AC1217">
            <v>0</v>
          </cell>
          <cell r="AD1217">
            <v>46165</v>
          </cell>
          <cell r="AE1217">
            <v>30078</v>
          </cell>
          <cell r="AF1217">
            <v>0</v>
          </cell>
          <cell r="AG1217">
            <v>299897</v>
          </cell>
          <cell r="AO1217">
            <v>14280</v>
          </cell>
          <cell r="AP1217">
            <v>13920</v>
          </cell>
          <cell r="AQ1217">
            <v>0</v>
          </cell>
          <cell r="AR1217">
            <v>5353</v>
          </cell>
          <cell r="AS1217">
            <v>7790</v>
          </cell>
          <cell r="AT1217">
            <v>0</v>
          </cell>
          <cell r="AU1217">
            <v>41343</v>
          </cell>
        </row>
        <row r="1248">
          <cell r="M1248">
            <v>39241</v>
          </cell>
          <cell r="N1248">
            <v>45607</v>
          </cell>
          <cell r="O1248">
            <v>0</v>
          </cell>
          <cell r="P1248">
            <v>41779</v>
          </cell>
          <cell r="Q1248">
            <v>43277</v>
          </cell>
          <cell r="R1248">
            <v>0</v>
          </cell>
          <cell r="S1248">
            <v>169904</v>
          </cell>
          <cell r="AA1248">
            <v>110186</v>
          </cell>
          <cell r="AB1248">
            <v>78888</v>
          </cell>
          <cell r="AC1248">
            <v>0</v>
          </cell>
          <cell r="AD1248">
            <v>74626</v>
          </cell>
          <cell r="AE1248">
            <v>57587</v>
          </cell>
          <cell r="AF1248">
            <v>0</v>
          </cell>
          <cell r="AG1248">
            <v>321287</v>
          </cell>
          <cell r="AO1248">
            <v>41452</v>
          </cell>
          <cell r="AP1248">
            <v>28119</v>
          </cell>
          <cell r="AQ1248">
            <v>0</v>
          </cell>
          <cell r="AR1248">
            <v>23871</v>
          </cell>
          <cell r="AS1248">
            <v>23324</v>
          </cell>
          <cell r="AT1248">
            <v>0</v>
          </cell>
          <cell r="AU1248">
            <v>116766</v>
          </cell>
        </row>
        <row r="1279">
          <cell r="M1279">
            <v>150520</v>
          </cell>
          <cell r="N1279">
            <v>81268</v>
          </cell>
          <cell r="O1279">
            <v>0</v>
          </cell>
          <cell r="P1279">
            <v>60593</v>
          </cell>
          <cell r="Q1279">
            <v>39023</v>
          </cell>
          <cell r="R1279">
            <v>0</v>
          </cell>
          <cell r="S1279">
            <v>331404</v>
          </cell>
          <cell r="AA1279">
            <v>491111</v>
          </cell>
          <cell r="AB1279">
            <v>204965</v>
          </cell>
          <cell r="AC1279">
            <v>0</v>
          </cell>
          <cell r="AD1279">
            <v>163727</v>
          </cell>
          <cell r="AE1279">
            <v>79606</v>
          </cell>
          <cell r="AF1279">
            <v>0</v>
          </cell>
          <cell r="AG1279">
            <v>939409</v>
          </cell>
          <cell r="AO1279">
            <v>24013</v>
          </cell>
          <cell r="AP1279">
            <v>19124</v>
          </cell>
          <cell r="AQ1279">
            <v>0</v>
          </cell>
          <cell r="AR1279">
            <v>20261</v>
          </cell>
          <cell r="AS1279">
            <v>16191</v>
          </cell>
          <cell r="AT1279">
            <v>0</v>
          </cell>
          <cell r="AU1279">
            <v>79589</v>
          </cell>
        </row>
        <row r="1311">
          <cell r="M1311">
            <v>0</v>
          </cell>
          <cell r="N1311">
            <v>0</v>
          </cell>
          <cell r="O1311">
            <v>0</v>
          </cell>
          <cell r="P1311">
            <v>2231</v>
          </cell>
          <cell r="Q1311">
            <v>2146</v>
          </cell>
          <cell r="R1311">
            <v>0</v>
          </cell>
          <cell r="S1311">
            <v>4377</v>
          </cell>
          <cell r="AA1311">
            <v>0</v>
          </cell>
          <cell r="AB1311">
            <v>0</v>
          </cell>
          <cell r="AC1311">
            <v>0</v>
          </cell>
          <cell r="AD1311">
            <v>4983</v>
          </cell>
          <cell r="AE1311">
            <v>2885</v>
          </cell>
          <cell r="AF1311">
            <v>0</v>
          </cell>
          <cell r="AG1311">
            <v>7868</v>
          </cell>
          <cell r="AO1311">
            <v>0</v>
          </cell>
          <cell r="AP1311">
            <v>0</v>
          </cell>
          <cell r="AQ1311">
            <v>0</v>
          </cell>
          <cell r="AR1311">
            <v>0</v>
          </cell>
          <cell r="AS1311">
            <v>0</v>
          </cell>
          <cell r="AT1311">
            <v>0</v>
          </cell>
          <cell r="AU1311">
            <v>0</v>
          </cell>
        </row>
        <row r="1342">
          <cell r="M1342">
            <v>9902</v>
          </cell>
          <cell r="N1342">
            <v>5297</v>
          </cell>
          <cell r="O1342">
            <v>0</v>
          </cell>
          <cell r="P1342">
            <v>4929</v>
          </cell>
          <cell r="Q1342">
            <v>2866</v>
          </cell>
          <cell r="R1342">
            <v>0</v>
          </cell>
          <cell r="S1342">
            <v>22994</v>
          </cell>
          <cell r="AA1342">
            <v>24570</v>
          </cell>
          <cell r="AB1342">
            <v>10666</v>
          </cell>
          <cell r="AC1342">
            <v>0</v>
          </cell>
          <cell r="AD1342">
            <v>12947</v>
          </cell>
          <cell r="AE1342">
            <v>7198</v>
          </cell>
          <cell r="AF1342">
            <v>0</v>
          </cell>
          <cell r="AG1342">
            <v>55381</v>
          </cell>
          <cell r="AO1342">
            <v>252</v>
          </cell>
          <cell r="AP1342">
            <v>113</v>
          </cell>
          <cell r="AQ1342">
            <v>0</v>
          </cell>
          <cell r="AR1342">
            <v>341</v>
          </cell>
          <cell r="AS1342">
            <v>128</v>
          </cell>
          <cell r="AT1342">
            <v>0</v>
          </cell>
          <cell r="AU1342">
            <v>834</v>
          </cell>
        </row>
        <row r="1345">
          <cell r="M1345">
            <v>35735</v>
          </cell>
          <cell r="N1345">
            <v>16999</v>
          </cell>
          <cell r="O1345">
            <v>36</v>
          </cell>
          <cell r="P1345">
            <v>27634</v>
          </cell>
          <cell r="Q1345">
            <v>13135</v>
          </cell>
          <cell r="R1345">
            <v>96</v>
          </cell>
          <cell r="S1345">
            <v>93635</v>
          </cell>
          <cell r="AA1345">
            <v>104454</v>
          </cell>
          <cell r="AB1345">
            <v>51421</v>
          </cell>
          <cell r="AC1345">
            <v>128</v>
          </cell>
          <cell r="AD1345">
            <v>66682</v>
          </cell>
          <cell r="AE1345">
            <v>30290</v>
          </cell>
          <cell r="AF1345">
            <v>437</v>
          </cell>
          <cell r="AG1345">
            <v>253412</v>
          </cell>
          <cell r="AO1345">
            <v>10981</v>
          </cell>
          <cell r="AP1345">
            <v>6864</v>
          </cell>
          <cell r="AQ1345">
            <v>0</v>
          </cell>
          <cell r="AR1345">
            <v>6711</v>
          </cell>
          <cell r="AS1345">
            <v>3313</v>
          </cell>
          <cell r="AT1345">
            <v>1</v>
          </cell>
          <cell r="AU1345">
            <v>27870</v>
          </cell>
        </row>
        <row r="1346">
          <cell r="M1346">
            <v>35139</v>
          </cell>
          <cell r="N1346">
            <v>26329</v>
          </cell>
          <cell r="O1346">
            <v>7</v>
          </cell>
          <cell r="P1346">
            <v>512061</v>
          </cell>
          <cell r="Q1346">
            <v>295620</v>
          </cell>
          <cell r="R1346">
            <v>1986</v>
          </cell>
          <cell r="S1346">
            <v>871142</v>
          </cell>
          <cell r="AA1346">
            <v>76898</v>
          </cell>
          <cell r="AB1346">
            <v>57005</v>
          </cell>
          <cell r="AC1346">
            <v>10</v>
          </cell>
          <cell r="AD1346">
            <v>1072872</v>
          </cell>
          <cell r="AE1346">
            <v>652127</v>
          </cell>
          <cell r="AF1346">
            <v>3328</v>
          </cell>
          <cell r="AG1346">
            <v>1862240</v>
          </cell>
          <cell r="AO1346">
            <v>30849</v>
          </cell>
          <cell r="AP1346">
            <v>17767</v>
          </cell>
          <cell r="AQ1346">
            <v>2</v>
          </cell>
          <cell r="AR1346">
            <v>99739</v>
          </cell>
          <cell r="AS1346">
            <v>70757</v>
          </cell>
          <cell r="AT1346">
            <v>126</v>
          </cell>
          <cell r="AU1346">
            <v>219240</v>
          </cell>
        </row>
        <row r="1347">
          <cell r="M1347">
            <v>31443</v>
          </cell>
          <cell r="N1347">
            <v>18424</v>
          </cell>
          <cell r="O1347">
            <v>94</v>
          </cell>
          <cell r="P1347">
            <v>16387</v>
          </cell>
          <cell r="Q1347">
            <v>8135</v>
          </cell>
          <cell r="R1347">
            <v>4</v>
          </cell>
          <cell r="S1347">
            <v>74487</v>
          </cell>
          <cell r="AA1347">
            <v>56513</v>
          </cell>
          <cell r="AB1347">
            <v>36874</v>
          </cell>
          <cell r="AC1347">
            <v>15</v>
          </cell>
          <cell r="AD1347">
            <v>33141</v>
          </cell>
          <cell r="AE1347">
            <v>17171</v>
          </cell>
          <cell r="AF1347">
            <v>162</v>
          </cell>
          <cell r="AG1347">
            <v>143876</v>
          </cell>
          <cell r="AO1347">
            <v>9849</v>
          </cell>
          <cell r="AP1347">
            <v>5403</v>
          </cell>
          <cell r="AQ1347">
            <v>48</v>
          </cell>
          <cell r="AR1347">
            <v>4209</v>
          </cell>
          <cell r="AS1347">
            <v>3721</v>
          </cell>
          <cell r="AT1347">
            <v>4</v>
          </cell>
          <cell r="AU1347">
            <v>23234</v>
          </cell>
        </row>
        <row r="1348">
          <cell r="M1348">
            <v>76281</v>
          </cell>
          <cell r="N1348">
            <v>48197</v>
          </cell>
          <cell r="O1348">
            <v>125</v>
          </cell>
          <cell r="P1348">
            <v>67299</v>
          </cell>
          <cell r="Q1348">
            <v>34791</v>
          </cell>
          <cell r="R1348">
            <v>290</v>
          </cell>
          <cell r="S1348">
            <v>226983</v>
          </cell>
          <cell r="AA1348">
            <v>163624</v>
          </cell>
          <cell r="AB1348">
            <v>99562</v>
          </cell>
          <cell r="AC1348">
            <v>219</v>
          </cell>
          <cell r="AD1348">
            <v>155575</v>
          </cell>
          <cell r="AE1348">
            <v>76393</v>
          </cell>
          <cell r="AF1348">
            <v>1002</v>
          </cell>
          <cell r="AG1348">
            <v>496375</v>
          </cell>
          <cell r="AO1348">
            <v>20057</v>
          </cell>
          <cell r="AP1348">
            <v>11880</v>
          </cell>
          <cell r="AQ1348">
            <v>4</v>
          </cell>
          <cell r="AR1348">
            <v>14297</v>
          </cell>
          <cell r="AS1348">
            <v>11477</v>
          </cell>
          <cell r="AT1348">
            <v>19</v>
          </cell>
          <cell r="AU1348">
            <v>57734</v>
          </cell>
        </row>
        <row r="1349">
          <cell r="M1349">
            <v>27111</v>
          </cell>
          <cell r="N1349">
            <v>20191</v>
          </cell>
          <cell r="O1349">
            <v>3</v>
          </cell>
          <cell r="P1349">
            <v>44496</v>
          </cell>
          <cell r="Q1349">
            <v>28024</v>
          </cell>
          <cell r="R1349">
            <v>143</v>
          </cell>
          <cell r="S1349">
            <v>119968</v>
          </cell>
          <cell r="AA1349">
            <v>58105</v>
          </cell>
          <cell r="AB1349">
            <v>38065</v>
          </cell>
          <cell r="AC1349">
            <v>26</v>
          </cell>
          <cell r="AD1349">
            <v>80137</v>
          </cell>
          <cell r="AE1349">
            <v>50011</v>
          </cell>
          <cell r="AF1349">
            <v>302</v>
          </cell>
          <cell r="AG1349">
            <v>226646</v>
          </cell>
          <cell r="AO1349">
            <v>15506</v>
          </cell>
          <cell r="AP1349">
            <v>7865</v>
          </cell>
          <cell r="AQ1349">
            <v>3</v>
          </cell>
          <cell r="AR1349">
            <v>12384</v>
          </cell>
          <cell r="AS1349">
            <v>9309</v>
          </cell>
          <cell r="AT1349">
            <v>2</v>
          </cell>
          <cell r="AU1349">
            <v>45069</v>
          </cell>
        </row>
        <row r="1350">
          <cell r="M1350">
            <v>8444</v>
          </cell>
          <cell r="N1350">
            <v>5778</v>
          </cell>
          <cell r="O1350">
            <v>47</v>
          </cell>
          <cell r="P1350">
            <v>13172</v>
          </cell>
          <cell r="Q1350">
            <v>7091</v>
          </cell>
          <cell r="R1350">
            <v>28</v>
          </cell>
          <cell r="S1350">
            <v>34560</v>
          </cell>
          <cell r="AA1350">
            <v>20791</v>
          </cell>
          <cell r="AB1350">
            <v>13196</v>
          </cell>
          <cell r="AC1350">
            <v>82</v>
          </cell>
          <cell r="AD1350">
            <v>32350</v>
          </cell>
          <cell r="AE1350">
            <v>15564</v>
          </cell>
          <cell r="AF1350">
            <v>134</v>
          </cell>
          <cell r="AG1350">
            <v>82117</v>
          </cell>
          <cell r="AO1350">
            <v>4398</v>
          </cell>
          <cell r="AP1350">
            <v>3519</v>
          </cell>
          <cell r="AQ1350">
            <v>9</v>
          </cell>
          <cell r="AR1350">
            <v>3382</v>
          </cell>
          <cell r="AS1350">
            <v>2482</v>
          </cell>
          <cell r="AT1350">
            <v>0</v>
          </cell>
          <cell r="AU1350">
            <v>13790</v>
          </cell>
        </row>
        <row r="1351">
          <cell r="M1351">
            <v>31784</v>
          </cell>
          <cell r="N1351">
            <v>14551</v>
          </cell>
          <cell r="O1351">
            <v>1</v>
          </cell>
          <cell r="P1351">
            <v>20020</v>
          </cell>
          <cell r="Q1351">
            <v>11465</v>
          </cell>
          <cell r="R1351">
            <v>68</v>
          </cell>
          <cell r="S1351">
            <v>77889</v>
          </cell>
          <cell r="AA1351">
            <v>85526</v>
          </cell>
          <cell r="AB1351">
            <v>36684</v>
          </cell>
          <cell r="AC1351">
            <v>33</v>
          </cell>
          <cell r="AD1351">
            <v>48392</v>
          </cell>
          <cell r="AE1351">
            <v>27127</v>
          </cell>
          <cell r="AF1351">
            <v>262</v>
          </cell>
          <cell r="AG1351">
            <v>198024</v>
          </cell>
          <cell r="AO1351">
            <v>5997</v>
          </cell>
          <cell r="AP1351">
            <v>3950</v>
          </cell>
          <cell r="AQ1351">
            <v>0</v>
          </cell>
          <cell r="AR1351">
            <v>4878</v>
          </cell>
          <cell r="AS1351">
            <v>3474</v>
          </cell>
          <cell r="AT1351">
            <v>0</v>
          </cell>
          <cell r="AU1351">
            <v>18299</v>
          </cell>
        </row>
        <row r="1352">
          <cell r="M1352">
            <v>12107</v>
          </cell>
          <cell r="N1352">
            <v>10033</v>
          </cell>
          <cell r="O1352">
            <v>0</v>
          </cell>
          <cell r="P1352">
            <v>9442</v>
          </cell>
          <cell r="Q1352">
            <v>6101</v>
          </cell>
          <cell r="R1352">
            <v>109</v>
          </cell>
          <cell r="S1352">
            <v>37792</v>
          </cell>
          <cell r="AA1352">
            <v>22986</v>
          </cell>
          <cell r="AB1352">
            <v>17424</v>
          </cell>
          <cell r="AC1352">
            <v>0</v>
          </cell>
          <cell r="AD1352">
            <v>20230</v>
          </cell>
          <cell r="AE1352">
            <v>11882</v>
          </cell>
          <cell r="AF1352">
            <v>167</v>
          </cell>
          <cell r="AG1352">
            <v>72689</v>
          </cell>
          <cell r="AO1352">
            <v>4010</v>
          </cell>
          <cell r="AP1352">
            <v>2853</v>
          </cell>
          <cell r="AQ1352">
            <v>0</v>
          </cell>
          <cell r="AR1352">
            <v>2308</v>
          </cell>
          <cell r="AS1352">
            <v>2244</v>
          </cell>
          <cell r="AT1352">
            <v>0</v>
          </cell>
          <cell r="AU1352">
            <v>11415</v>
          </cell>
        </row>
        <row r="1353">
          <cell r="M1353">
            <v>12068</v>
          </cell>
          <cell r="N1353">
            <v>10004</v>
          </cell>
          <cell r="O1353">
            <v>6</v>
          </cell>
          <cell r="P1353">
            <v>10402</v>
          </cell>
          <cell r="Q1353">
            <v>7897</v>
          </cell>
          <cell r="R1353">
            <v>28</v>
          </cell>
          <cell r="S1353">
            <v>40405</v>
          </cell>
          <cell r="AA1353">
            <v>30256</v>
          </cell>
          <cell r="AB1353">
            <v>23773</v>
          </cell>
          <cell r="AC1353">
            <v>74</v>
          </cell>
          <cell r="AD1353">
            <v>21095</v>
          </cell>
          <cell r="AE1353">
            <v>14058</v>
          </cell>
          <cell r="AF1353">
            <v>81</v>
          </cell>
          <cell r="AG1353">
            <v>89337</v>
          </cell>
          <cell r="AO1353">
            <v>6846</v>
          </cell>
          <cell r="AP1353">
            <v>5230</v>
          </cell>
          <cell r="AQ1353">
            <v>0</v>
          </cell>
          <cell r="AR1353">
            <v>3387</v>
          </cell>
          <cell r="AS1353">
            <v>1874</v>
          </cell>
          <cell r="AT1353">
            <v>0</v>
          </cell>
          <cell r="AU1353">
            <v>17337</v>
          </cell>
        </row>
        <row r="1354">
          <cell r="M1354">
            <v>27076</v>
          </cell>
          <cell r="N1354">
            <v>18332</v>
          </cell>
          <cell r="O1354">
            <v>12</v>
          </cell>
          <cell r="P1354">
            <v>13423</v>
          </cell>
          <cell r="Q1354">
            <v>8362</v>
          </cell>
          <cell r="R1354">
            <v>26</v>
          </cell>
          <cell r="S1354">
            <v>67231</v>
          </cell>
          <cell r="AA1354">
            <v>50011</v>
          </cell>
          <cell r="AB1354">
            <v>34008</v>
          </cell>
          <cell r="AC1354">
            <v>42</v>
          </cell>
          <cell r="AD1354">
            <v>26665</v>
          </cell>
          <cell r="AE1354">
            <v>16204</v>
          </cell>
          <cell r="AF1354">
            <v>37</v>
          </cell>
          <cell r="AG1354">
            <v>126967</v>
          </cell>
          <cell r="AO1354">
            <v>13926</v>
          </cell>
          <cell r="AP1354">
            <v>7883</v>
          </cell>
          <cell r="AQ1354">
            <v>2</v>
          </cell>
          <cell r="AR1354">
            <v>7555</v>
          </cell>
          <cell r="AS1354">
            <v>2748</v>
          </cell>
          <cell r="AT1354">
            <v>1</v>
          </cell>
          <cell r="AU1354">
            <v>32115</v>
          </cell>
        </row>
        <row r="1355">
          <cell r="M1355">
            <v>21220</v>
          </cell>
          <cell r="N1355">
            <v>16967</v>
          </cell>
          <cell r="O1355">
            <v>2</v>
          </cell>
          <cell r="P1355">
            <v>22094</v>
          </cell>
          <cell r="Q1355">
            <v>16886</v>
          </cell>
          <cell r="R1355">
            <v>21</v>
          </cell>
          <cell r="S1355">
            <v>77190</v>
          </cell>
          <cell r="AA1355">
            <v>43587</v>
          </cell>
          <cell r="AB1355">
            <v>32708</v>
          </cell>
          <cell r="AC1355">
            <v>10</v>
          </cell>
          <cell r="AD1355">
            <v>45371</v>
          </cell>
          <cell r="AE1355">
            <v>33016</v>
          </cell>
          <cell r="AF1355">
            <v>82</v>
          </cell>
          <cell r="AG1355">
            <v>154774</v>
          </cell>
          <cell r="AO1355">
            <v>9768</v>
          </cell>
          <cell r="AP1355">
            <v>8456</v>
          </cell>
          <cell r="AQ1355">
            <v>4</v>
          </cell>
          <cell r="AR1355">
            <v>7771</v>
          </cell>
          <cell r="AS1355">
            <v>6112</v>
          </cell>
          <cell r="AT1355">
            <v>4</v>
          </cell>
          <cell r="AU1355">
            <v>32115</v>
          </cell>
        </row>
        <row r="1356">
          <cell r="M1356">
            <v>39611</v>
          </cell>
          <cell r="N1356">
            <v>30524</v>
          </cell>
          <cell r="O1356">
            <v>5</v>
          </cell>
          <cell r="P1356">
            <v>55414</v>
          </cell>
          <cell r="Q1356">
            <v>39706</v>
          </cell>
          <cell r="R1356">
            <v>80</v>
          </cell>
          <cell r="S1356">
            <v>165340</v>
          </cell>
          <cell r="AA1356">
            <v>127273</v>
          </cell>
          <cell r="AB1356">
            <v>93733</v>
          </cell>
          <cell r="AC1356">
            <v>11</v>
          </cell>
          <cell r="AD1356">
            <v>138566</v>
          </cell>
          <cell r="AE1356">
            <v>102983</v>
          </cell>
          <cell r="AF1356">
            <v>261</v>
          </cell>
          <cell r="AG1356">
            <v>462827</v>
          </cell>
          <cell r="AO1356">
            <v>37371</v>
          </cell>
          <cell r="AP1356">
            <v>34972</v>
          </cell>
          <cell r="AQ1356">
            <v>6</v>
          </cell>
          <cell r="AR1356">
            <v>25274</v>
          </cell>
          <cell r="AS1356">
            <v>22301</v>
          </cell>
          <cell r="AT1356">
            <v>4</v>
          </cell>
          <cell r="AU1356">
            <v>119928</v>
          </cell>
        </row>
        <row r="1357">
          <cell r="M1357">
            <v>22262</v>
          </cell>
          <cell r="N1357">
            <v>18146</v>
          </cell>
          <cell r="O1357">
            <v>3</v>
          </cell>
          <cell r="P1357">
            <v>31605</v>
          </cell>
          <cell r="Q1357">
            <v>23925</v>
          </cell>
          <cell r="R1357">
            <v>107</v>
          </cell>
          <cell r="S1357">
            <v>96048</v>
          </cell>
          <cell r="AA1357">
            <v>44256</v>
          </cell>
          <cell r="AB1357">
            <v>35164</v>
          </cell>
          <cell r="AC1357">
            <v>25</v>
          </cell>
          <cell r="AD1357">
            <v>65588</v>
          </cell>
          <cell r="AE1357">
            <v>37231</v>
          </cell>
          <cell r="AF1357">
            <v>372</v>
          </cell>
          <cell r="AG1357">
            <v>182636</v>
          </cell>
          <cell r="AO1357">
            <v>7191</v>
          </cell>
          <cell r="AP1357">
            <v>5845</v>
          </cell>
          <cell r="AQ1357">
            <v>0</v>
          </cell>
          <cell r="AR1357">
            <v>7946</v>
          </cell>
          <cell r="AS1357">
            <v>4480</v>
          </cell>
          <cell r="AT1357">
            <v>0</v>
          </cell>
          <cell r="AU1357">
            <v>25462</v>
          </cell>
        </row>
        <row r="1358">
          <cell r="M1358">
            <v>27811</v>
          </cell>
          <cell r="N1358">
            <v>13728</v>
          </cell>
          <cell r="O1358">
            <v>0</v>
          </cell>
          <cell r="P1358">
            <v>48945</v>
          </cell>
          <cell r="Q1358">
            <v>28656</v>
          </cell>
          <cell r="R1358">
            <v>104</v>
          </cell>
          <cell r="S1358">
            <v>119244</v>
          </cell>
          <cell r="AA1358">
            <v>83621</v>
          </cell>
          <cell r="AB1358">
            <v>36151</v>
          </cell>
          <cell r="AC1358">
            <v>1</v>
          </cell>
          <cell r="AD1358">
            <v>120277</v>
          </cell>
          <cell r="AE1358">
            <v>63444</v>
          </cell>
          <cell r="AF1358">
            <v>428</v>
          </cell>
          <cell r="AG1358">
            <v>303922</v>
          </cell>
          <cell r="AO1358">
            <v>11656</v>
          </cell>
          <cell r="AP1358">
            <v>7759</v>
          </cell>
          <cell r="AQ1358">
            <v>0</v>
          </cell>
          <cell r="AR1358">
            <v>11308</v>
          </cell>
          <cell r="AS1358">
            <v>5593</v>
          </cell>
          <cell r="AT1358">
            <v>10</v>
          </cell>
          <cell r="AU1358">
            <v>36326</v>
          </cell>
        </row>
        <row r="1359">
          <cell r="M1359">
            <v>18248</v>
          </cell>
          <cell r="N1359">
            <v>13811</v>
          </cell>
          <cell r="O1359">
            <v>53</v>
          </cell>
          <cell r="P1359">
            <v>20847</v>
          </cell>
          <cell r="Q1359">
            <v>12151</v>
          </cell>
          <cell r="R1359">
            <v>66</v>
          </cell>
          <cell r="S1359">
            <v>65176</v>
          </cell>
          <cell r="AA1359">
            <v>72381</v>
          </cell>
          <cell r="AB1359">
            <v>29882</v>
          </cell>
          <cell r="AC1359">
            <v>84</v>
          </cell>
          <cell r="AD1359">
            <v>48446</v>
          </cell>
          <cell r="AE1359">
            <v>25878</v>
          </cell>
          <cell r="AF1359">
            <v>292</v>
          </cell>
          <cell r="AG1359">
            <v>176963</v>
          </cell>
          <cell r="AO1359">
            <v>5724</v>
          </cell>
          <cell r="AP1359">
            <v>3551</v>
          </cell>
          <cell r="AQ1359">
            <v>0</v>
          </cell>
          <cell r="AR1359">
            <v>3400</v>
          </cell>
          <cell r="AS1359">
            <v>2310</v>
          </cell>
          <cell r="AT1359">
            <v>0</v>
          </cell>
          <cell r="AU1359">
            <v>14985</v>
          </cell>
        </row>
        <row r="1360">
          <cell r="M1360">
            <v>8567</v>
          </cell>
          <cell r="N1360">
            <v>5072</v>
          </cell>
          <cell r="O1360">
            <v>9</v>
          </cell>
          <cell r="P1360">
            <v>22479</v>
          </cell>
          <cell r="Q1360">
            <v>13372</v>
          </cell>
          <cell r="R1360">
            <v>64</v>
          </cell>
          <cell r="S1360">
            <v>49563</v>
          </cell>
          <cell r="AA1360">
            <v>24630</v>
          </cell>
          <cell r="AB1360">
            <v>11863</v>
          </cell>
          <cell r="AC1360">
            <v>32</v>
          </cell>
          <cell r="AD1360">
            <v>60789</v>
          </cell>
          <cell r="AE1360">
            <v>33677</v>
          </cell>
          <cell r="AF1360">
            <v>543</v>
          </cell>
          <cell r="AG1360">
            <v>131534</v>
          </cell>
          <cell r="AO1360">
            <v>9207</v>
          </cell>
          <cell r="AP1360">
            <v>4742</v>
          </cell>
          <cell r="AQ1360">
            <v>5</v>
          </cell>
          <cell r="AR1360">
            <v>6606</v>
          </cell>
          <cell r="AS1360">
            <v>4870</v>
          </cell>
          <cell r="AT1360">
            <v>2</v>
          </cell>
          <cell r="AU1360">
            <v>25432</v>
          </cell>
        </row>
        <row r="1361">
          <cell r="M1361">
            <v>37723</v>
          </cell>
          <cell r="N1361">
            <v>31854</v>
          </cell>
          <cell r="O1361">
            <v>17</v>
          </cell>
          <cell r="P1361">
            <v>22258</v>
          </cell>
          <cell r="Q1361">
            <v>15185</v>
          </cell>
          <cell r="R1361">
            <v>50</v>
          </cell>
          <cell r="S1361">
            <v>107087</v>
          </cell>
          <cell r="AA1361">
            <v>70352</v>
          </cell>
          <cell r="AB1361">
            <v>56755</v>
          </cell>
          <cell r="AC1361">
            <v>9</v>
          </cell>
          <cell r="AD1361">
            <v>47307</v>
          </cell>
          <cell r="AE1361">
            <v>36444</v>
          </cell>
          <cell r="AF1361">
            <v>153</v>
          </cell>
          <cell r="AG1361">
            <v>211020</v>
          </cell>
          <cell r="AO1361">
            <v>13936</v>
          </cell>
          <cell r="AP1361">
            <v>7987</v>
          </cell>
          <cell r="AQ1361">
            <v>2</v>
          </cell>
          <cell r="AR1361">
            <v>8867</v>
          </cell>
          <cell r="AS1361">
            <v>4549</v>
          </cell>
          <cell r="AT1361">
            <v>7</v>
          </cell>
          <cell r="AU1361">
            <v>35348</v>
          </cell>
        </row>
        <row r="1362">
          <cell r="M1362">
            <v>30893</v>
          </cell>
          <cell r="N1362">
            <v>16833</v>
          </cell>
          <cell r="O1362">
            <v>0</v>
          </cell>
          <cell r="P1362">
            <v>20281</v>
          </cell>
          <cell r="Q1362">
            <v>13397</v>
          </cell>
          <cell r="R1362">
            <v>81</v>
          </cell>
          <cell r="S1362">
            <v>81485</v>
          </cell>
          <cell r="AA1362">
            <v>82125</v>
          </cell>
          <cell r="AB1362">
            <v>42170</v>
          </cell>
          <cell r="AC1362">
            <v>0</v>
          </cell>
          <cell r="AD1362">
            <v>46228</v>
          </cell>
          <cell r="AE1362">
            <v>27473</v>
          </cell>
          <cell r="AF1362">
            <v>261</v>
          </cell>
          <cell r="AG1362">
            <v>198257</v>
          </cell>
          <cell r="AO1362">
            <v>9787</v>
          </cell>
          <cell r="AP1362">
            <v>6040</v>
          </cell>
          <cell r="AQ1362">
            <v>3</v>
          </cell>
          <cell r="AR1362">
            <v>5644</v>
          </cell>
          <cell r="AS1362">
            <v>2941</v>
          </cell>
          <cell r="AT1362">
            <v>5</v>
          </cell>
          <cell r="AU1362">
            <v>24420</v>
          </cell>
        </row>
        <row r="1363">
          <cell r="M1363">
            <v>16573</v>
          </cell>
          <cell r="N1363">
            <v>13150</v>
          </cell>
          <cell r="O1363">
            <v>0</v>
          </cell>
          <cell r="P1363">
            <v>6613</v>
          </cell>
          <cell r="Q1363">
            <v>4171</v>
          </cell>
          <cell r="R1363">
            <v>20</v>
          </cell>
          <cell r="S1363">
            <v>40527</v>
          </cell>
          <cell r="AA1363">
            <v>35520</v>
          </cell>
          <cell r="AB1363">
            <v>26400</v>
          </cell>
          <cell r="AC1363">
            <v>2</v>
          </cell>
          <cell r="AD1363">
            <v>17892</v>
          </cell>
          <cell r="AE1363">
            <v>12220</v>
          </cell>
          <cell r="AF1363">
            <v>57</v>
          </cell>
          <cell r="AG1363">
            <v>92091</v>
          </cell>
          <cell r="AO1363">
            <v>8607</v>
          </cell>
          <cell r="AP1363">
            <v>4173</v>
          </cell>
          <cell r="AQ1363">
            <v>2</v>
          </cell>
          <cell r="AR1363">
            <v>4513</v>
          </cell>
          <cell r="AS1363">
            <v>2635</v>
          </cell>
          <cell r="AT1363">
            <v>0</v>
          </cell>
          <cell r="AU1363">
            <v>19930</v>
          </cell>
        </row>
        <row r="1364">
          <cell r="M1364">
            <v>10869</v>
          </cell>
          <cell r="N1364">
            <v>9308</v>
          </cell>
          <cell r="O1364">
            <v>4</v>
          </cell>
          <cell r="P1364">
            <v>11241</v>
          </cell>
          <cell r="Q1364">
            <v>8649</v>
          </cell>
          <cell r="R1364">
            <v>11</v>
          </cell>
          <cell r="S1364">
            <v>40082</v>
          </cell>
          <cell r="AA1364">
            <v>26044</v>
          </cell>
          <cell r="AB1364">
            <v>18671</v>
          </cell>
          <cell r="AC1364">
            <v>9</v>
          </cell>
          <cell r="AD1364">
            <v>23335</v>
          </cell>
          <cell r="AE1364">
            <v>19387</v>
          </cell>
          <cell r="AF1364">
            <v>64</v>
          </cell>
          <cell r="AG1364">
            <v>87510</v>
          </cell>
          <cell r="AO1364">
            <v>11417</v>
          </cell>
          <cell r="AP1364">
            <v>6174</v>
          </cell>
          <cell r="AQ1364">
            <v>79</v>
          </cell>
          <cell r="AR1364">
            <v>6079</v>
          </cell>
          <cell r="AS1364">
            <v>2970</v>
          </cell>
          <cell r="AT1364">
            <v>0</v>
          </cell>
          <cell r="AU1364">
            <v>26719</v>
          </cell>
        </row>
        <row r="1365">
          <cell r="M1365">
            <v>11527</v>
          </cell>
          <cell r="N1365">
            <v>10266</v>
          </cell>
          <cell r="O1365">
            <v>11</v>
          </cell>
          <cell r="P1365">
            <v>12722</v>
          </cell>
          <cell r="Q1365">
            <v>10379</v>
          </cell>
          <cell r="R1365">
            <v>34</v>
          </cell>
          <cell r="S1365">
            <v>44939</v>
          </cell>
          <cell r="AA1365">
            <v>28088</v>
          </cell>
          <cell r="AB1365">
            <v>20812</v>
          </cell>
          <cell r="AC1365">
            <v>31</v>
          </cell>
          <cell r="AD1365">
            <v>27050</v>
          </cell>
          <cell r="AE1365">
            <v>17060</v>
          </cell>
          <cell r="AF1365">
            <v>72</v>
          </cell>
          <cell r="AG1365">
            <v>93113</v>
          </cell>
          <cell r="AO1365">
            <v>4692</v>
          </cell>
          <cell r="AP1365">
            <v>3390</v>
          </cell>
          <cell r="AQ1365">
            <v>1</v>
          </cell>
          <cell r="AR1365">
            <v>3741</v>
          </cell>
          <cell r="AS1365">
            <v>3194</v>
          </cell>
          <cell r="AT1365">
            <v>0</v>
          </cell>
          <cell r="AU1365">
            <v>15018</v>
          </cell>
        </row>
        <row r="1366">
          <cell r="M1366">
            <v>42675</v>
          </cell>
          <cell r="N1366">
            <v>39900</v>
          </cell>
          <cell r="O1366">
            <v>29</v>
          </cell>
          <cell r="P1366">
            <v>34836</v>
          </cell>
          <cell r="Q1366">
            <v>26238</v>
          </cell>
          <cell r="R1366">
            <v>106</v>
          </cell>
          <cell r="S1366">
            <v>143784</v>
          </cell>
          <cell r="AA1366">
            <v>71175</v>
          </cell>
          <cell r="AB1366">
            <v>64368</v>
          </cell>
          <cell r="AC1366">
            <v>60</v>
          </cell>
          <cell r="AD1366">
            <v>59766</v>
          </cell>
          <cell r="AE1366">
            <v>45423</v>
          </cell>
          <cell r="AF1366">
            <v>214</v>
          </cell>
          <cell r="AG1366">
            <v>241006</v>
          </cell>
          <cell r="AO1366">
            <v>21570</v>
          </cell>
          <cell r="AP1366">
            <v>18812</v>
          </cell>
          <cell r="AQ1366">
            <v>0</v>
          </cell>
          <cell r="AR1366">
            <v>15268</v>
          </cell>
          <cell r="AS1366">
            <v>10731</v>
          </cell>
          <cell r="AT1366">
            <v>0</v>
          </cell>
          <cell r="AU1366">
            <v>66381</v>
          </cell>
        </row>
        <row r="1367">
          <cell r="M1367">
            <v>38546</v>
          </cell>
          <cell r="N1367">
            <v>35487</v>
          </cell>
          <cell r="O1367">
            <v>32</v>
          </cell>
          <cell r="P1367">
            <v>71935</v>
          </cell>
          <cell r="Q1367">
            <v>50901</v>
          </cell>
          <cell r="R1367">
            <v>201</v>
          </cell>
          <cell r="S1367">
            <v>197102</v>
          </cell>
          <cell r="AA1367">
            <v>76166</v>
          </cell>
          <cell r="AB1367">
            <v>62476</v>
          </cell>
          <cell r="AC1367">
            <v>25</v>
          </cell>
          <cell r="AD1367">
            <v>143947</v>
          </cell>
          <cell r="AE1367">
            <v>94613</v>
          </cell>
          <cell r="AF1367">
            <v>348</v>
          </cell>
          <cell r="AG1367">
            <v>377575</v>
          </cell>
          <cell r="AO1367">
            <v>17294</v>
          </cell>
          <cell r="AP1367">
            <v>10994</v>
          </cell>
          <cell r="AQ1367">
            <v>2</v>
          </cell>
          <cell r="AR1367">
            <v>12965</v>
          </cell>
          <cell r="AS1367">
            <v>10460</v>
          </cell>
          <cell r="AT1367">
            <v>7</v>
          </cell>
          <cell r="AU1367">
            <v>51722</v>
          </cell>
        </row>
        <row r="1368">
          <cell r="M1368">
            <v>13150</v>
          </cell>
          <cell r="N1368">
            <v>11510</v>
          </cell>
          <cell r="O1368">
            <v>1</v>
          </cell>
          <cell r="P1368">
            <v>30765</v>
          </cell>
          <cell r="Q1368">
            <v>14823</v>
          </cell>
          <cell r="R1368">
            <v>31</v>
          </cell>
          <cell r="S1368">
            <v>70280</v>
          </cell>
          <cell r="AA1368">
            <v>30494</v>
          </cell>
          <cell r="AB1368">
            <v>21163</v>
          </cell>
          <cell r="AC1368">
            <v>8</v>
          </cell>
          <cell r="AD1368">
            <v>51019</v>
          </cell>
          <cell r="AE1368">
            <v>27492</v>
          </cell>
          <cell r="AF1368">
            <v>81</v>
          </cell>
          <cell r="AG1368">
            <v>130257</v>
          </cell>
          <cell r="AO1368">
            <v>7951</v>
          </cell>
          <cell r="AP1368">
            <v>6368</v>
          </cell>
          <cell r="AQ1368">
            <v>0</v>
          </cell>
          <cell r="AR1368">
            <v>4697</v>
          </cell>
          <cell r="AS1368">
            <v>3876</v>
          </cell>
          <cell r="AT1368">
            <v>2</v>
          </cell>
          <cell r="AU1368">
            <v>22894</v>
          </cell>
        </row>
        <row r="1369">
          <cell r="M1369">
            <v>19638</v>
          </cell>
          <cell r="N1369">
            <v>18510</v>
          </cell>
          <cell r="O1369">
            <v>47</v>
          </cell>
          <cell r="P1369">
            <v>11292</v>
          </cell>
          <cell r="Q1369">
            <v>8492</v>
          </cell>
          <cell r="R1369">
            <v>34</v>
          </cell>
          <cell r="S1369">
            <v>58013</v>
          </cell>
          <cell r="AA1369">
            <v>37591</v>
          </cell>
          <cell r="AB1369">
            <v>32985</v>
          </cell>
          <cell r="AC1369">
            <v>134</v>
          </cell>
          <cell r="AD1369">
            <v>21769</v>
          </cell>
          <cell r="AE1369">
            <v>16295</v>
          </cell>
          <cell r="AF1369">
            <v>51</v>
          </cell>
          <cell r="AG1369">
            <v>108825</v>
          </cell>
          <cell r="AO1369">
            <v>7302</v>
          </cell>
          <cell r="AP1369">
            <v>5689</v>
          </cell>
          <cell r="AQ1369">
            <v>15</v>
          </cell>
          <cell r="AR1369">
            <v>3703</v>
          </cell>
          <cell r="AS1369">
            <v>2432</v>
          </cell>
          <cell r="AT1369">
            <v>1</v>
          </cell>
          <cell r="AU1369">
            <v>19142</v>
          </cell>
        </row>
        <row r="1370">
          <cell r="M1370">
            <v>29697</v>
          </cell>
          <cell r="N1370">
            <v>24941</v>
          </cell>
          <cell r="O1370">
            <v>20</v>
          </cell>
          <cell r="P1370">
            <v>31131</v>
          </cell>
          <cell r="Q1370">
            <v>23193</v>
          </cell>
          <cell r="R1370">
            <v>76</v>
          </cell>
          <cell r="S1370">
            <v>109058</v>
          </cell>
          <cell r="AA1370">
            <v>64881</v>
          </cell>
          <cell r="AB1370">
            <v>51017</v>
          </cell>
          <cell r="AC1370">
            <v>64</v>
          </cell>
          <cell r="AD1370">
            <v>66168</v>
          </cell>
          <cell r="AE1370">
            <v>52035</v>
          </cell>
          <cell r="AF1370">
            <v>338</v>
          </cell>
          <cell r="AG1370">
            <v>234503</v>
          </cell>
          <cell r="AO1370">
            <v>13468</v>
          </cell>
          <cell r="AP1370">
            <v>9069</v>
          </cell>
          <cell r="AQ1370">
            <v>0</v>
          </cell>
          <cell r="AR1370">
            <v>7657</v>
          </cell>
          <cell r="AS1370">
            <v>4976</v>
          </cell>
          <cell r="AT1370">
            <v>1</v>
          </cell>
          <cell r="AU1370">
            <v>35171</v>
          </cell>
        </row>
        <row r="1371">
          <cell r="M1371">
            <v>35409</v>
          </cell>
          <cell r="N1371">
            <v>31656</v>
          </cell>
          <cell r="O1371">
            <v>15</v>
          </cell>
          <cell r="P1371">
            <v>36118</v>
          </cell>
          <cell r="Q1371">
            <v>24569</v>
          </cell>
          <cell r="R1371">
            <v>56</v>
          </cell>
          <cell r="S1371">
            <v>127823</v>
          </cell>
          <cell r="AA1371">
            <v>69381</v>
          </cell>
          <cell r="AB1371">
            <v>57944</v>
          </cell>
          <cell r="AC1371">
            <v>155</v>
          </cell>
          <cell r="AD1371">
            <v>68516</v>
          </cell>
          <cell r="AE1371">
            <v>48705</v>
          </cell>
          <cell r="AF1371">
            <v>216</v>
          </cell>
          <cell r="AG1371">
            <v>244917</v>
          </cell>
          <cell r="AO1371">
            <v>7824</v>
          </cell>
          <cell r="AP1371">
            <v>5653</v>
          </cell>
          <cell r="AQ1371">
            <v>3</v>
          </cell>
          <cell r="AR1371">
            <v>5862</v>
          </cell>
          <cell r="AS1371">
            <v>5121</v>
          </cell>
          <cell r="AT1371">
            <v>5</v>
          </cell>
          <cell r="AU1371">
            <v>24468</v>
          </cell>
        </row>
        <row r="1372">
          <cell r="M1372">
            <v>70900</v>
          </cell>
          <cell r="N1372">
            <v>30269</v>
          </cell>
          <cell r="O1372">
            <v>1</v>
          </cell>
          <cell r="P1372">
            <v>22905</v>
          </cell>
          <cell r="Q1372">
            <v>15886</v>
          </cell>
          <cell r="R1372">
            <v>10</v>
          </cell>
          <cell r="S1372">
            <v>139971</v>
          </cell>
          <cell r="AA1372">
            <v>91431</v>
          </cell>
          <cell r="AB1372">
            <v>67145</v>
          </cell>
          <cell r="AC1372">
            <v>0</v>
          </cell>
          <cell r="AD1372">
            <v>51255</v>
          </cell>
          <cell r="AE1372">
            <v>34330</v>
          </cell>
          <cell r="AF1372">
            <v>14</v>
          </cell>
          <cell r="AG1372">
            <v>244175</v>
          </cell>
          <cell r="AO1372">
            <v>31118</v>
          </cell>
          <cell r="AP1372">
            <v>14044</v>
          </cell>
          <cell r="AQ1372">
            <v>3</v>
          </cell>
          <cell r="AR1372">
            <v>18855</v>
          </cell>
          <cell r="AS1372">
            <v>10462</v>
          </cell>
          <cell r="AT1372">
            <v>4</v>
          </cell>
          <cell r="AU1372">
            <v>74486</v>
          </cell>
        </row>
        <row r="1373">
          <cell r="M1373">
            <v>32958</v>
          </cell>
          <cell r="N1373">
            <v>20605</v>
          </cell>
          <cell r="O1373">
            <v>20</v>
          </cell>
          <cell r="P1373">
            <v>20686</v>
          </cell>
          <cell r="Q1373">
            <v>13190</v>
          </cell>
          <cell r="R1373">
            <v>69</v>
          </cell>
          <cell r="S1373">
            <v>87528</v>
          </cell>
          <cell r="AA1373">
            <v>96166</v>
          </cell>
          <cell r="AB1373">
            <v>61932</v>
          </cell>
          <cell r="AC1373">
            <v>74</v>
          </cell>
          <cell r="AD1373">
            <v>54905</v>
          </cell>
          <cell r="AE1373">
            <v>37233</v>
          </cell>
          <cell r="AF1373">
            <v>290</v>
          </cell>
          <cell r="AG1373">
            <v>250600</v>
          </cell>
          <cell r="AO1373">
            <v>12166</v>
          </cell>
          <cell r="AP1373">
            <v>9085</v>
          </cell>
          <cell r="AQ1373">
            <v>0</v>
          </cell>
          <cell r="AR1373">
            <v>11663</v>
          </cell>
          <cell r="AS1373">
            <v>12513</v>
          </cell>
          <cell r="AT1373">
            <v>1</v>
          </cell>
          <cell r="AU1373">
            <v>45428</v>
          </cell>
        </row>
        <row r="1374">
          <cell r="M1374">
            <v>5041</v>
          </cell>
          <cell r="N1374">
            <v>3634</v>
          </cell>
          <cell r="O1374">
            <v>9</v>
          </cell>
          <cell r="P1374">
            <v>8953</v>
          </cell>
          <cell r="Q1374">
            <v>4900</v>
          </cell>
          <cell r="R1374">
            <v>52</v>
          </cell>
          <cell r="S1374">
            <v>22589</v>
          </cell>
          <cell r="AA1374">
            <v>17104</v>
          </cell>
          <cell r="AB1374">
            <v>7349</v>
          </cell>
          <cell r="AC1374">
            <v>32</v>
          </cell>
          <cell r="AD1374">
            <v>15472</v>
          </cell>
          <cell r="AE1374">
            <v>7964</v>
          </cell>
          <cell r="AF1374">
            <v>81</v>
          </cell>
          <cell r="AG1374">
            <v>48002</v>
          </cell>
          <cell r="AO1374">
            <v>6916</v>
          </cell>
          <cell r="AP1374">
            <v>2767</v>
          </cell>
          <cell r="AQ1374">
            <v>1</v>
          </cell>
          <cell r="AR1374">
            <v>3785</v>
          </cell>
          <cell r="AS1374">
            <v>2125</v>
          </cell>
          <cell r="AT1374">
            <v>0</v>
          </cell>
          <cell r="AU1374">
            <v>15594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-SEC-ADV-BANKS"/>
      <sheetName val="PRI-SEC-ADVANCES-DT-WISE"/>
      <sheetName val="NON-PSA-BKWISE"/>
      <sheetName val="non-psa-dtwise"/>
      <sheetName val="ACP-PRIORITY-banks"/>
      <sheetName val="Acp-distwise"/>
      <sheetName val="ACP-NON-PRIORITY"/>
      <sheetName val="ACP_Non-pri-dtwise"/>
      <sheetName val="LBS-I Pub"/>
      <sheetName val="LBS-I Pvt"/>
      <sheetName val="LBS-I RRB"/>
      <sheetName val="lbs-I-coop"/>
      <sheetName val="LBS-i-ksFC"/>
      <sheetName val="lbs-I-SmallFin"/>
      <sheetName val="lbs-I-Other"/>
      <sheetName val="LBS-I Tot"/>
      <sheetName val="LBS-II Pub"/>
      <sheetName val="LBS_II Pvt"/>
      <sheetName val="LBS-II RRB"/>
      <sheetName val="LBS-II-COOP"/>
      <sheetName val="LBS-II-KSFC"/>
      <sheetName val="LBS-II-SmallFin"/>
      <sheetName val="LBS-II-Other"/>
      <sheetName val="LBS-II Tot"/>
      <sheetName val="LBS-iii-PSB"/>
      <sheetName val="lbs-III-PVT sec"/>
      <sheetName val="lbs-iii-rrbS"/>
      <sheetName val="LBS-III-COOP"/>
      <sheetName val="LBS-III-KSFC"/>
      <sheetName val="LBS-III-SmallFin"/>
      <sheetName val="LBS-III-Other"/>
      <sheetName val="LBS-iii-t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2">
          <cell r="C12">
            <v>5999377</v>
          </cell>
          <cell r="D12">
            <v>86429.27863999999</v>
          </cell>
        </row>
        <row r="13">
          <cell r="C13">
            <v>413008</v>
          </cell>
          <cell r="D13">
            <v>5992.1729000000005</v>
          </cell>
        </row>
        <row r="14">
          <cell r="C14">
            <v>374271</v>
          </cell>
          <cell r="D14">
            <v>6233.082159999999</v>
          </cell>
        </row>
        <row r="15">
          <cell r="C15">
            <v>1009796</v>
          </cell>
          <cell r="D15">
            <v>58773.924599999998</v>
          </cell>
        </row>
        <row r="16">
          <cell r="C16">
            <v>246288</v>
          </cell>
          <cell r="D16">
            <v>11535.61543</v>
          </cell>
        </row>
        <row r="17">
          <cell r="C17">
            <v>151032</v>
          </cell>
          <cell r="D17">
            <v>12889.072829999999</v>
          </cell>
        </row>
        <row r="18">
          <cell r="C18">
            <v>82894</v>
          </cell>
          <cell r="D18">
            <v>25653.201320000004</v>
          </cell>
        </row>
        <row r="19">
          <cell r="C19">
            <v>37062</v>
          </cell>
          <cell r="D19">
            <v>2129.9716100000005</v>
          </cell>
        </row>
        <row r="20">
          <cell r="C20">
            <v>492520</v>
          </cell>
          <cell r="D20">
            <v>6566.0634100000007</v>
          </cell>
        </row>
        <row r="21">
          <cell r="C21">
            <v>7827</v>
          </cell>
          <cell r="D21">
            <v>2649.1448999999998</v>
          </cell>
        </row>
        <row r="22">
          <cell r="C22">
            <v>153232</v>
          </cell>
          <cell r="D22">
            <v>4604.0397000000003</v>
          </cell>
        </row>
        <row r="23">
          <cell r="C23">
            <v>353367</v>
          </cell>
          <cell r="D23">
            <v>16786.100399999999</v>
          </cell>
        </row>
        <row r="24">
          <cell r="C24">
            <v>80094</v>
          </cell>
          <cell r="D24">
            <v>1368.4148319999999</v>
          </cell>
        </row>
        <row r="25">
          <cell r="C25">
            <v>54019</v>
          </cell>
          <cell r="D25">
            <v>1432.9778739999999</v>
          </cell>
        </row>
        <row r="26">
          <cell r="C26">
            <v>639151</v>
          </cell>
          <cell r="D26">
            <v>14392.101894000001</v>
          </cell>
        </row>
        <row r="27">
          <cell r="C27">
            <v>9084142</v>
          </cell>
          <cell r="D27">
            <v>198661.23790000001</v>
          </cell>
        </row>
        <row r="28">
          <cell r="C28">
            <v>693831</v>
          </cell>
          <cell r="D28">
            <v>18552.27606</v>
          </cell>
        </row>
        <row r="30">
          <cell r="C30">
            <v>39684</v>
          </cell>
          <cell r="D30">
            <v>508.23700000000002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28736</v>
          </cell>
          <cell r="D35">
            <v>1422.8682000000001</v>
          </cell>
        </row>
        <row r="36">
          <cell r="C36">
            <v>176914</v>
          </cell>
          <cell r="D36">
            <v>12213.332099999998</v>
          </cell>
        </row>
        <row r="37">
          <cell r="C37">
            <v>263422</v>
          </cell>
          <cell r="D37">
            <v>20282.287540000001</v>
          </cell>
        </row>
        <row r="38">
          <cell r="C38">
            <v>810135</v>
          </cell>
          <cell r="D38">
            <v>59061.093059999999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0">
          <cell r="C10">
            <v>3271663</v>
          </cell>
          <cell r="D10">
            <v>29993.305458105551</v>
          </cell>
          <cell r="E10">
            <v>8701162</v>
          </cell>
          <cell r="F10">
            <v>108929.76988931531</v>
          </cell>
        </row>
        <row r="11">
          <cell r="C11">
            <v>44444</v>
          </cell>
          <cell r="D11">
            <v>1800.6931911659999</v>
          </cell>
          <cell r="E11">
            <v>391805</v>
          </cell>
          <cell r="F11">
            <v>5940.4952753369989</v>
          </cell>
        </row>
        <row r="12">
          <cell r="C12">
            <v>202229</v>
          </cell>
          <cell r="D12">
            <v>5079.9962998661904</v>
          </cell>
          <cell r="E12">
            <v>73163</v>
          </cell>
          <cell r="F12">
            <v>8396.9629532824692</v>
          </cell>
        </row>
        <row r="13">
          <cell r="C13">
            <v>732321</v>
          </cell>
          <cell r="D13">
            <v>38888.770207172602</v>
          </cell>
          <cell r="E13">
            <v>1849495</v>
          </cell>
          <cell r="F13">
            <v>92340.019324307694</v>
          </cell>
        </row>
        <row r="14">
          <cell r="C14">
            <v>650135</v>
          </cell>
          <cell r="D14">
            <v>15572.607915478648</v>
          </cell>
          <cell r="E14">
            <v>1600949</v>
          </cell>
          <cell r="F14">
            <v>36262.079324760496</v>
          </cell>
        </row>
        <row r="15">
          <cell r="C15">
            <v>44573</v>
          </cell>
          <cell r="D15">
            <v>15108.985636859839</v>
          </cell>
          <cell r="E15">
            <v>120828</v>
          </cell>
          <cell r="F15">
            <v>42275.950294744798</v>
          </cell>
        </row>
        <row r="16">
          <cell r="C16">
            <v>6051</v>
          </cell>
          <cell r="D16">
            <v>4084.7223826561399</v>
          </cell>
          <cell r="E16">
            <v>33237</v>
          </cell>
          <cell r="F16">
            <v>9178.3615677023699</v>
          </cell>
        </row>
        <row r="17">
          <cell r="C17">
            <v>661</v>
          </cell>
          <cell r="D17">
            <v>20.741062178</v>
          </cell>
          <cell r="E17">
            <v>1829</v>
          </cell>
          <cell r="F17">
            <v>60.284033153999992</v>
          </cell>
        </row>
        <row r="18">
          <cell r="C18">
            <v>30901</v>
          </cell>
          <cell r="D18">
            <v>4101.7132099999999</v>
          </cell>
          <cell r="E18">
            <v>92652</v>
          </cell>
          <cell r="F18">
            <v>4563.3441039459994</v>
          </cell>
        </row>
        <row r="19">
          <cell r="C19">
            <v>326</v>
          </cell>
          <cell r="D19">
            <v>810.02204013200003</v>
          </cell>
          <cell r="E19">
            <v>530</v>
          </cell>
          <cell r="F19">
            <v>682.39624472600008</v>
          </cell>
        </row>
        <row r="20">
          <cell r="C20">
            <v>56238</v>
          </cell>
          <cell r="D20">
            <v>740.27311055500002</v>
          </cell>
          <cell r="E20">
            <v>222279</v>
          </cell>
          <cell r="F20">
            <v>5631.743664822</v>
          </cell>
        </row>
        <row r="21">
          <cell r="C21">
            <v>53934</v>
          </cell>
          <cell r="D21">
            <v>2656.1432921003293</v>
          </cell>
          <cell r="E21">
            <v>405488</v>
          </cell>
          <cell r="F21">
            <v>26688.527784157999</v>
          </cell>
        </row>
        <row r="22">
          <cell r="C22">
            <v>294</v>
          </cell>
          <cell r="D22">
            <v>32.911410533999998</v>
          </cell>
          <cell r="E22">
            <v>714</v>
          </cell>
          <cell r="F22">
            <v>166.23178098400001</v>
          </cell>
        </row>
        <row r="23">
          <cell r="C23">
            <v>372</v>
          </cell>
          <cell r="D23">
            <v>43.9226551</v>
          </cell>
          <cell r="E23">
            <v>15635</v>
          </cell>
          <cell r="F23">
            <v>276.170270566</v>
          </cell>
        </row>
        <row r="24">
          <cell r="C24">
            <v>88146</v>
          </cell>
          <cell r="D24">
            <v>925.94755985842005</v>
          </cell>
          <cell r="E24">
            <v>473698</v>
          </cell>
          <cell r="F24">
            <v>13476.6102119569</v>
          </cell>
        </row>
        <row r="25">
          <cell r="C25">
            <v>4449967</v>
          </cell>
          <cell r="D25">
            <v>80971.985224590069</v>
          </cell>
          <cell r="E25">
            <v>12133969</v>
          </cell>
          <cell r="F25">
            <v>262528.92739945557</v>
          </cell>
        </row>
        <row r="26">
          <cell r="C26">
            <v>3132461</v>
          </cell>
          <cell r="D26">
            <v>24575.198859024822</v>
          </cell>
          <cell r="E26">
            <v>8332260</v>
          </cell>
          <cell r="F26">
            <v>98342.004282499794</v>
          </cell>
        </row>
        <row r="28">
          <cell r="C28">
            <v>34551</v>
          </cell>
          <cell r="D28">
            <v>1367.1647881635599</v>
          </cell>
          <cell r="E28">
            <v>22856</v>
          </cell>
          <cell r="F28">
            <v>966.38755282099999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9406</v>
          </cell>
          <cell r="D33">
            <v>584.94992535999995</v>
          </cell>
          <cell r="E33">
            <v>26484</v>
          </cell>
          <cell r="F33">
            <v>3747.1506394200001</v>
          </cell>
        </row>
        <row r="34">
          <cell r="C34">
            <v>41067</v>
          </cell>
          <cell r="D34">
            <v>14892.035697246998</v>
          </cell>
          <cell r="E34">
            <v>309512</v>
          </cell>
          <cell r="F34">
            <v>88142.145292429996</v>
          </cell>
        </row>
        <row r="35">
          <cell r="C35">
            <v>251113</v>
          </cell>
          <cell r="D35">
            <v>8661.2616425269989</v>
          </cell>
          <cell r="E35">
            <v>1191353</v>
          </cell>
          <cell r="F35">
            <v>31190.424020928</v>
          </cell>
        </row>
        <row r="36">
          <cell r="C36">
            <v>936843</v>
          </cell>
          <cell r="D36">
            <v>104311.20280758459</v>
          </cell>
          <cell r="E36">
            <v>4755176</v>
          </cell>
          <cell r="F36">
            <v>260790.92877451002</v>
          </cell>
        </row>
        <row r="37">
          <cell r="C37">
            <v>1272980</v>
          </cell>
          <cell r="D37">
            <v>129816.61486088214</v>
          </cell>
          <cell r="E37">
            <v>6305381</v>
          </cell>
          <cell r="F37">
            <v>384837.03628010902</v>
          </cell>
        </row>
        <row r="38">
          <cell r="C38">
            <v>5722947</v>
          </cell>
          <cell r="D38">
            <v>210788.60008547222</v>
          </cell>
          <cell r="E38">
            <v>18439350</v>
          </cell>
          <cell r="F38">
            <v>647365.96367956465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x 33"/>
      <sheetName val="Anx 34 (a) &amp; 34 (b)"/>
    </sheetNames>
    <sheetDataSet>
      <sheetData sheetId="0" refreshError="1"/>
      <sheetData sheetId="1">
        <row r="4">
          <cell r="C4" t="str">
            <v xml:space="preserve"> Disb 1st April to  SEPT 2018</v>
          </cell>
        </row>
        <row r="6">
          <cell r="B6" t="str">
            <v>Canara Bank</v>
          </cell>
          <cell r="AC6">
            <v>102773</v>
          </cell>
          <cell r="AD6">
            <v>2776.76</v>
          </cell>
          <cell r="AE6">
            <v>543335</v>
          </cell>
          <cell r="AF6">
            <v>10236.560000000001</v>
          </cell>
        </row>
        <row r="7">
          <cell r="B7" t="str">
            <v>Corporation Bank</v>
          </cell>
          <cell r="AC7">
            <v>3419</v>
          </cell>
          <cell r="AD7">
            <v>110.21000000000001</v>
          </cell>
          <cell r="AE7">
            <v>50879</v>
          </cell>
          <cell r="AF7">
            <v>1703.9699999999998</v>
          </cell>
        </row>
        <row r="8">
          <cell r="B8" t="str">
            <v>Syndicate Bank</v>
          </cell>
          <cell r="AC8">
            <v>15358</v>
          </cell>
          <cell r="AD8">
            <v>379.80999999999995</v>
          </cell>
          <cell r="AE8">
            <v>78380</v>
          </cell>
          <cell r="AF8">
            <v>2835.75</v>
          </cell>
        </row>
        <row r="9">
          <cell r="B9" t="str">
            <v>State Bank of India</v>
          </cell>
          <cell r="AC9">
            <v>252672</v>
          </cell>
          <cell r="AD9">
            <v>5741.04</v>
          </cell>
          <cell r="AE9">
            <v>371852</v>
          </cell>
          <cell r="AF9">
            <v>10199.530000000001</v>
          </cell>
        </row>
        <row r="10">
          <cell r="B10" t="str">
            <v>Vijaya Bank</v>
          </cell>
          <cell r="AC10">
            <v>22540</v>
          </cell>
          <cell r="AD10">
            <v>274.56</v>
          </cell>
          <cell r="AE10">
            <v>54183</v>
          </cell>
          <cell r="AF10">
            <v>1187.06</v>
          </cell>
        </row>
        <row r="14">
          <cell r="B14" t="str">
            <v>Allahabad Bank</v>
          </cell>
          <cell r="AC14">
            <v>35</v>
          </cell>
          <cell r="AD14">
            <v>0.33999999999999997</v>
          </cell>
          <cell r="AE14">
            <v>824</v>
          </cell>
          <cell r="AF14">
            <v>15.71</v>
          </cell>
        </row>
        <row r="15">
          <cell r="B15" t="str">
            <v>Andhrabank</v>
          </cell>
          <cell r="AC15">
            <v>743</v>
          </cell>
          <cell r="AD15">
            <v>34.86</v>
          </cell>
          <cell r="AE15">
            <v>3398</v>
          </cell>
          <cell r="AF15">
            <v>186.4</v>
          </cell>
        </row>
        <row r="16">
          <cell r="B16" t="str">
            <v>Bank of Baroda</v>
          </cell>
          <cell r="AC16">
            <v>1281</v>
          </cell>
          <cell r="AD16">
            <v>25.609999999999996</v>
          </cell>
          <cell r="AE16">
            <v>9145</v>
          </cell>
          <cell r="AF16">
            <v>402.96999999999997</v>
          </cell>
        </row>
        <row r="17">
          <cell r="B17" t="str">
            <v>Bank of India</v>
          </cell>
          <cell r="AC17">
            <v>1397</v>
          </cell>
          <cell r="AD17">
            <v>47.158200000000001</v>
          </cell>
          <cell r="AE17">
            <v>7110</v>
          </cell>
          <cell r="AF17">
            <v>332.09789999999998</v>
          </cell>
        </row>
        <row r="18">
          <cell r="B18" t="str">
            <v>Bank of Maharastra</v>
          </cell>
          <cell r="AC18">
            <v>37</v>
          </cell>
          <cell r="AD18">
            <v>7.8274000000000008</v>
          </cell>
          <cell r="AE18">
            <v>3220</v>
          </cell>
          <cell r="AF18">
            <v>221.27579999999995</v>
          </cell>
        </row>
        <row r="19">
          <cell r="B19" t="str">
            <v>Central Bank of India</v>
          </cell>
          <cell r="AC19">
            <v>66</v>
          </cell>
          <cell r="AD19">
            <v>2.31</v>
          </cell>
          <cell r="AE19">
            <v>1358</v>
          </cell>
          <cell r="AF19">
            <v>88.487899999999996</v>
          </cell>
        </row>
        <row r="20">
          <cell r="B20" t="str">
            <v>Dena Bank</v>
          </cell>
          <cell r="AC20">
            <v>80</v>
          </cell>
          <cell r="AD20">
            <v>2.09</v>
          </cell>
          <cell r="AE20">
            <v>800</v>
          </cell>
          <cell r="AF20">
            <v>19.029999999999998</v>
          </cell>
        </row>
        <row r="21">
          <cell r="B21" t="str">
            <v xml:space="preserve">Indian Bank </v>
          </cell>
          <cell r="AC21">
            <v>740</v>
          </cell>
          <cell r="AD21">
            <v>9.4931999999999999</v>
          </cell>
          <cell r="AE21">
            <v>5132</v>
          </cell>
          <cell r="AF21">
            <v>43.35</v>
          </cell>
        </row>
        <row r="22">
          <cell r="B22" t="str">
            <v>Indian Overseas Bank</v>
          </cell>
          <cell r="AC22">
            <v>29</v>
          </cell>
          <cell r="AD22">
            <v>0.55800000000000005</v>
          </cell>
          <cell r="AE22">
            <v>28209</v>
          </cell>
          <cell r="AF22">
            <v>394.20589999999999</v>
          </cell>
        </row>
        <row r="23">
          <cell r="B23" t="str">
            <v>Oriental Bank of Commerce</v>
          </cell>
          <cell r="AC23">
            <v>168</v>
          </cell>
          <cell r="AD23">
            <v>12.714399999999999</v>
          </cell>
          <cell r="AE23">
            <v>1891</v>
          </cell>
          <cell r="AF23">
            <v>111.12970000000001</v>
          </cell>
        </row>
        <row r="24">
          <cell r="B24" t="str">
            <v>Punjab National Bank</v>
          </cell>
          <cell r="AC24">
            <v>518</v>
          </cell>
          <cell r="AD24">
            <v>20.466999999999999</v>
          </cell>
          <cell r="AE24">
            <v>2621</v>
          </cell>
          <cell r="AF24">
            <v>114.12560000000001</v>
          </cell>
        </row>
        <row r="25">
          <cell r="B25" t="str">
            <v>Punjab and Synd Bank</v>
          </cell>
          <cell r="AC25">
            <v>48</v>
          </cell>
          <cell r="AD25">
            <v>1.6185</v>
          </cell>
          <cell r="AE25">
            <v>181</v>
          </cell>
          <cell r="AF25">
            <v>11.74</v>
          </cell>
        </row>
        <row r="26">
          <cell r="B26" t="str">
            <v>UCO Bank</v>
          </cell>
          <cell r="AC26">
            <v>523</v>
          </cell>
          <cell r="AD26">
            <v>6.45</v>
          </cell>
          <cell r="AE26">
            <v>1400</v>
          </cell>
          <cell r="AF26">
            <v>27.599999999999998</v>
          </cell>
        </row>
        <row r="27">
          <cell r="B27" t="str">
            <v>Union Bank Of India</v>
          </cell>
          <cell r="AC27">
            <v>2514</v>
          </cell>
          <cell r="AD27">
            <v>58.5351</v>
          </cell>
          <cell r="AE27">
            <v>13195</v>
          </cell>
          <cell r="AF27">
            <v>427.89279999999997</v>
          </cell>
        </row>
        <row r="28">
          <cell r="B28" t="str">
            <v>United Bank of India</v>
          </cell>
          <cell r="AC28">
            <v>28</v>
          </cell>
          <cell r="AD28">
            <v>0.89090000000000003</v>
          </cell>
          <cell r="AE28">
            <v>167</v>
          </cell>
          <cell r="AF28">
            <v>39.47</v>
          </cell>
        </row>
        <row r="29">
          <cell r="B29" t="str">
            <v>IDBI Bank</v>
          </cell>
          <cell r="AC29">
            <v>1540</v>
          </cell>
          <cell r="AD29">
            <v>96.170694000000012</v>
          </cell>
          <cell r="AE29">
            <v>6267</v>
          </cell>
          <cell r="AF29">
            <v>489.69933300000002</v>
          </cell>
        </row>
        <row r="33">
          <cell r="B33" t="str">
            <v>Karnataka Bank Ltd</v>
          </cell>
          <cell r="AC33">
            <v>8091</v>
          </cell>
          <cell r="AD33">
            <v>120.22000000000001</v>
          </cell>
          <cell r="AE33">
            <v>20275</v>
          </cell>
          <cell r="AF33">
            <v>544.77</v>
          </cell>
        </row>
        <row r="34">
          <cell r="B34" t="str">
            <v>Kotak Mahendra Bank</v>
          </cell>
          <cell r="AC34">
            <v>5523</v>
          </cell>
          <cell r="AD34">
            <v>35.107799999999997</v>
          </cell>
          <cell r="AE34">
            <v>10607</v>
          </cell>
          <cell r="AF34">
            <v>212.58520000000001</v>
          </cell>
        </row>
        <row r="35">
          <cell r="B35" t="str">
            <v>Cathelic Syrian Bank Ltd.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</row>
        <row r="36">
          <cell r="B36" t="str">
            <v>City Union Bank Ltd</v>
          </cell>
          <cell r="AC36">
            <v>0</v>
          </cell>
          <cell r="AD36">
            <v>0</v>
          </cell>
          <cell r="AE36">
            <v>2</v>
          </cell>
          <cell r="AF36">
            <v>3.3399999999999999E-2</v>
          </cell>
        </row>
        <row r="37">
          <cell r="B37" t="str">
            <v>Dhanalaxmi Bank Ltd.</v>
          </cell>
          <cell r="AC37">
            <v>202</v>
          </cell>
          <cell r="AD37">
            <v>3.1799999999999997</v>
          </cell>
          <cell r="AE37">
            <v>1214</v>
          </cell>
          <cell r="AF37">
            <v>19.700000000000003</v>
          </cell>
        </row>
        <row r="38">
          <cell r="B38" t="str">
            <v>Federal Bank Ltd.</v>
          </cell>
          <cell r="AC38">
            <v>7670</v>
          </cell>
          <cell r="AD38">
            <v>223.7243</v>
          </cell>
          <cell r="AE38">
            <v>11230</v>
          </cell>
          <cell r="AF38">
            <v>582.34570000000008</v>
          </cell>
        </row>
        <row r="39">
          <cell r="B39" t="str">
            <v>J and K Bank Ltd</v>
          </cell>
          <cell r="AC39">
            <v>182</v>
          </cell>
          <cell r="AD39">
            <v>28.630000000000003</v>
          </cell>
          <cell r="AE39">
            <v>2161</v>
          </cell>
          <cell r="AF39">
            <v>1318.6299999999999</v>
          </cell>
        </row>
        <row r="40">
          <cell r="B40" t="str">
            <v>Karur Vysya Bank Ltd.</v>
          </cell>
          <cell r="AC40">
            <v>578</v>
          </cell>
          <cell r="AD40">
            <v>2.1754999999999995</v>
          </cell>
          <cell r="AE40">
            <v>14433</v>
          </cell>
          <cell r="AF40">
            <v>285.97520000000003</v>
          </cell>
        </row>
        <row r="41">
          <cell r="B41" t="str">
            <v>Lakshmi Vilas Bank Ltd</v>
          </cell>
          <cell r="AC41">
            <v>433</v>
          </cell>
          <cell r="AD41">
            <v>4.7818000000000005</v>
          </cell>
          <cell r="AE41">
            <v>1402</v>
          </cell>
          <cell r="AF41">
            <v>23.534499999999998</v>
          </cell>
        </row>
        <row r="42">
          <cell r="B42" t="str">
            <v xml:space="preserve">Ratnakar Bank Ltd </v>
          </cell>
          <cell r="AC42">
            <v>2226</v>
          </cell>
          <cell r="AD42">
            <v>9.548099999999998</v>
          </cell>
          <cell r="AE42">
            <v>9295</v>
          </cell>
          <cell r="AF42">
            <v>23.907700000000002</v>
          </cell>
        </row>
        <row r="43">
          <cell r="B43" t="str">
            <v>South Indian Bank Ltd</v>
          </cell>
          <cell r="AC43">
            <v>6204</v>
          </cell>
          <cell r="AD43">
            <v>65.67</v>
          </cell>
          <cell r="AE43">
            <v>9052</v>
          </cell>
          <cell r="AF43">
            <v>182.44</v>
          </cell>
        </row>
        <row r="44">
          <cell r="B44" t="str">
            <v>Tamil Nadu Merchantile Bank Ltd.</v>
          </cell>
          <cell r="AC44">
            <v>402</v>
          </cell>
          <cell r="AD44">
            <v>6.0556000000000001</v>
          </cell>
          <cell r="AE44">
            <v>629</v>
          </cell>
          <cell r="AF44">
            <v>16.891900000000003</v>
          </cell>
        </row>
        <row r="45">
          <cell r="B45" t="str">
            <v>IndusInd Bank</v>
          </cell>
          <cell r="AC45">
            <v>47472</v>
          </cell>
          <cell r="AD45">
            <v>155.56639999999999</v>
          </cell>
          <cell r="AE45">
            <v>131410</v>
          </cell>
          <cell r="AF45">
            <v>343.64119999999997</v>
          </cell>
        </row>
        <row r="46">
          <cell r="B46" t="str">
            <v>HDFC Bank Ltd</v>
          </cell>
          <cell r="AC46">
            <v>13010</v>
          </cell>
          <cell r="AD46">
            <v>75.021499999999989</v>
          </cell>
          <cell r="AE46">
            <v>55238</v>
          </cell>
          <cell r="AF46">
            <v>373.61300000000006</v>
          </cell>
        </row>
        <row r="47">
          <cell r="B47" t="str">
            <v xml:space="preserve">Axis Bank Ltd </v>
          </cell>
          <cell r="AC47">
            <v>2303</v>
          </cell>
          <cell r="AD47">
            <v>40</v>
          </cell>
          <cell r="AE47">
            <v>10204</v>
          </cell>
          <cell r="AF47">
            <v>207.85</v>
          </cell>
        </row>
        <row r="48">
          <cell r="B48" t="str">
            <v>ICICI Bank Ltd</v>
          </cell>
          <cell r="AC48">
            <v>10244</v>
          </cell>
          <cell r="AD48">
            <v>378.92831587899997</v>
          </cell>
          <cell r="AE48">
            <v>27198</v>
          </cell>
          <cell r="AF48">
            <v>1743.1311698599998</v>
          </cell>
        </row>
        <row r="49">
          <cell r="B49" t="str">
            <v>YES BANK Ltd.</v>
          </cell>
          <cell r="AC49">
            <v>144</v>
          </cell>
          <cell r="AD49">
            <v>41.13</v>
          </cell>
          <cell r="AE49">
            <v>316</v>
          </cell>
          <cell r="AF49">
            <v>115.13</v>
          </cell>
        </row>
        <row r="50">
          <cell r="B50" t="str">
            <v>Bandhan Bank</v>
          </cell>
          <cell r="AC50">
            <v>9329</v>
          </cell>
          <cell r="AD50">
            <v>28.422800000000002</v>
          </cell>
          <cell r="AE50">
            <v>17883</v>
          </cell>
          <cell r="AF50">
            <v>32.980599999999995</v>
          </cell>
        </row>
        <row r="53">
          <cell r="B53" t="str">
            <v xml:space="preserve">Kavery Grameena Bank </v>
          </cell>
          <cell r="AC53">
            <v>296</v>
          </cell>
          <cell r="AD53">
            <v>7.7899999999999991</v>
          </cell>
          <cell r="AE53">
            <v>18250</v>
          </cell>
          <cell r="AF53">
            <v>336.12</v>
          </cell>
        </row>
        <row r="54">
          <cell r="B54" t="str">
            <v>Pragathi Krishna  Grameena Bank</v>
          </cell>
          <cell r="AC54">
            <v>10940</v>
          </cell>
          <cell r="AD54">
            <v>94.629999999999981</v>
          </cell>
          <cell r="AE54">
            <v>41098</v>
          </cell>
          <cell r="AF54">
            <v>465.03999999999996</v>
          </cell>
        </row>
        <row r="55">
          <cell r="B55" t="str">
            <v>Karnataka Vikas Grameena Bank</v>
          </cell>
          <cell r="AC55">
            <v>7790</v>
          </cell>
          <cell r="AD55">
            <v>102.52249999999999</v>
          </cell>
          <cell r="AE55">
            <v>109251</v>
          </cell>
          <cell r="AF55">
            <v>1024.752</v>
          </cell>
        </row>
        <row r="63">
          <cell r="B63" t="str">
            <v>KSCARD Bk.Ltd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B64" t="str">
            <v xml:space="preserve">K.S.Coop Apex Bank ltd </v>
          </cell>
          <cell r="AC64">
            <v>85746</v>
          </cell>
          <cell r="AD64">
            <v>449.67000000000007</v>
          </cell>
          <cell r="AE64">
            <v>170030</v>
          </cell>
          <cell r="AF64">
            <v>953.45999999999981</v>
          </cell>
        </row>
        <row r="65">
          <cell r="B65" t="str">
            <v>Indl.Co.Op.Bank ltd.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</row>
        <row r="67">
          <cell r="AC67">
            <v>53</v>
          </cell>
          <cell r="AD67">
            <v>18.966799999999999</v>
          </cell>
          <cell r="AE67">
            <v>305</v>
          </cell>
          <cell r="AF67">
            <v>123.2106</v>
          </cell>
        </row>
        <row r="70">
          <cell r="B70" t="str">
            <v>Equitas Small Finance Bank</v>
          </cell>
          <cell r="AC70">
            <v>4360</v>
          </cell>
          <cell r="AD70">
            <v>52.6</v>
          </cell>
          <cell r="AE70">
            <v>17872</v>
          </cell>
          <cell r="AF70">
            <v>127.07999999999998</v>
          </cell>
        </row>
        <row r="71">
          <cell r="B71" t="str">
            <v>Ujjivan Small Finnance</v>
          </cell>
          <cell r="AC71">
            <v>12542</v>
          </cell>
          <cell r="AD71">
            <v>40.39</v>
          </cell>
          <cell r="AE71">
            <v>32045</v>
          </cell>
          <cell r="AF71">
            <v>64.599999999999994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G"/>
      <sheetName val="Total"/>
      <sheetName val="ACH-BAL"/>
      <sheetName val="OUT STANDING"/>
    </sheetNames>
    <sheetDataSet>
      <sheetData sheetId="0">
        <row r="12">
          <cell r="DC12">
            <v>50761</v>
          </cell>
          <cell r="DD12">
            <v>38103</v>
          </cell>
        </row>
        <row r="13">
          <cell r="DC13">
            <v>82495</v>
          </cell>
          <cell r="DD13">
            <v>59901</v>
          </cell>
        </row>
        <row r="14">
          <cell r="DC14">
            <v>1095542</v>
          </cell>
          <cell r="DD14">
            <v>899160</v>
          </cell>
        </row>
        <row r="15">
          <cell r="DC15">
            <v>432535</v>
          </cell>
          <cell r="DD15">
            <v>417039</v>
          </cell>
        </row>
        <row r="18">
          <cell r="DC18">
            <v>68171</v>
          </cell>
          <cell r="DD18">
            <v>61560</v>
          </cell>
        </row>
        <row r="19">
          <cell r="DC19">
            <v>89248</v>
          </cell>
          <cell r="DD19">
            <v>80943</v>
          </cell>
        </row>
        <row r="20">
          <cell r="DC20">
            <v>172283</v>
          </cell>
          <cell r="DD20">
            <v>152839</v>
          </cell>
        </row>
        <row r="21">
          <cell r="DC21">
            <v>147693</v>
          </cell>
          <cell r="DD21">
            <v>131588</v>
          </cell>
        </row>
        <row r="22">
          <cell r="DC22">
            <v>131025</v>
          </cell>
          <cell r="DD22">
            <v>118003</v>
          </cell>
        </row>
        <row r="23">
          <cell r="DC23">
            <v>84184</v>
          </cell>
          <cell r="DD23">
            <v>77404</v>
          </cell>
        </row>
        <row r="24">
          <cell r="DC24">
            <v>132683</v>
          </cell>
          <cell r="DD24">
            <v>119190</v>
          </cell>
        </row>
        <row r="25">
          <cell r="DC25">
            <v>79835.33</v>
          </cell>
          <cell r="DD25">
            <v>72470.33</v>
          </cell>
        </row>
        <row r="29">
          <cell r="DC29">
            <v>138</v>
          </cell>
          <cell r="DD29">
            <v>138</v>
          </cell>
        </row>
        <row r="30">
          <cell r="DC30">
            <v>292</v>
          </cell>
          <cell r="DD30">
            <v>287</v>
          </cell>
        </row>
        <row r="31">
          <cell r="DC31">
            <v>791</v>
          </cell>
          <cell r="DD31">
            <v>791</v>
          </cell>
        </row>
        <row r="32">
          <cell r="DC32">
            <v>1514</v>
          </cell>
          <cell r="DD32">
            <v>1490</v>
          </cell>
        </row>
        <row r="33">
          <cell r="DC33">
            <v>258</v>
          </cell>
          <cell r="DD33">
            <v>258</v>
          </cell>
        </row>
        <row r="34">
          <cell r="DC34">
            <v>782</v>
          </cell>
          <cell r="DD34">
            <v>782</v>
          </cell>
        </row>
        <row r="36">
          <cell r="DC36">
            <v>2498191</v>
          </cell>
          <cell r="DD36">
            <v>2314584</v>
          </cell>
        </row>
        <row r="37">
          <cell r="DC37">
            <v>3159957</v>
          </cell>
          <cell r="DD37">
            <v>2868879</v>
          </cell>
        </row>
        <row r="38">
          <cell r="DC38">
            <v>556092</v>
          </cell>
          <cell r="DD38">
            <v>493473</v>
          </cell>
        </row>
        <row r="39">
          <cell r="DC39">
            <v>907995.31</v>
          </cell>
          <cell r="DD39">
            <v>836887.92999999993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SS"/>
      <sheetName val="PASHU"/>
      <sheetName val="npapmegp"/>
      <sheetName val="Sheet1"/>
      <sheetName val="REPORT-pmegp-npa level"/>
    </sheetNames>
    <sheetDataSet>
      <sheetData sheetId="0">
        <row r="6">
          <cell r="B6" t="str">
            <v>Canara Bank</v>
          </cell>
          <cell r="CW6">
            <v>1940</v>
          </cell>
          <cell r="CX6">
            <v>10148</v>
          </cell>
          <cell r="CY6">
            <v>160</v>
          </cell>
          <cell r="CZ6">
            <v>836</v>
          </cell>
          <cell r="DA6">
            <v>182</v>
          </cell>
          <cell r="DB6">
            <v>955</v>
          </cell>
          <cell r="DC6">
            <v>3550</v>
          </cell>
          <cell r="DD6">
            <v>292</v>
          </cell>
          <cell r="DE6">
            <v>334</v>
          </cell>
          <cell r="DF6">
            <v>34.98226251478124</v>
          </cell>
          <cell r="DG6">
            <v>34.928229665071768</v>
          </cell>
          <cell r="DH6">
            <v>34.973821989528794</v>
          </cell>
        </row>
        <row r="7">
          <cell r="B7" t="str">
            <v>Corporation Bank</v>
          </cell>
          <cell r="CW7">
            <v>232</v>
          </cell>
          <cell r="CX7">
            <v>1188</v>
          </cell>
          <cell r="CY7">
            <v>0</v>
          </cell>
          <cell r="CZ7">
            <v>0</v>
          </cell>
          <cell r="DA7">
            <v>155</v>
          </cell>
          <cell r="DB7">
            <v>1073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 t="e">
            <v>#DIV/0!</v>
          </cell>
          <cell r="DH7">
            <v>0</v>
          </cell>
        </row>
        <row r="8">
          <cell r="B8" t="str">
            <v>Syndicate Bank</v>
          </cell>
          <cell r="CW8">
            <v>356</v>
          </cell>
          <cell r="CX8">
            <v>2210</v>
          </cell>
          <cell r="CY8">
            <v>102</v>
          </cell>
          <cell r="CZ8">
            <v>624</v>
          </cell>
          <cell r="DA8">
            <v>611</v>
          </cell>
          <cell r="DB8">
            <v>5134</v>
          </cell>
          <cell r="DC8">
            <v>321</v>
          </cell>
          <cell r="DD8">
            <v>112</v>
          </cell>
          <cell r="DE8">
            <v>452</v>
          </cell>
          <cell r="DF8">
            <v>14.524886877828056</v>
          </cell>
          <cell r="DG8">
            <v>17.948717948717949</v>
          </cell>
          <cell r="DH8">
            <v>8.8040514218932611</v>
          </cell>
        </row>
        <row r="9">
          <cell r="B9" t="str">
            <v>State Bank of India</v>
          </cell>
          <cell r="CW9">
            <v>581</v>
          </cell>
          <cell r="CX9">
            <v>2388</v>
          </cell>
          <cell r="CY9">
            <v>120</v>
          </cell>
          <cell r="CZ9">
            <v>457</v>
          </cell>
          <cell r="DA9">
            <v>1943</v>
          </cell>
          <cell r="DB9">
            <v>8202</v>
          </cell>
          <cell r="DC9">
            <v>95</v>
          </cell>
          <cell r="DD9">
            <v>18</v>
          </cell>
          <cell r="DE9">
            <v>706</v>
          </cell>
          <cell r="DF9">
            <v>3.9782244556113908</v>
          </cell>
          <cell r="DG9">
            <v>3.9387308533916849</v>
          </cell>
          <cell r="DH9">
            <v>8.6076566691050953</v>
          </cell>
        </row>
        <row r="10">
          <cell r="B10" t="str">
            <v>Vijaya Bank</v>
          </cell>
          <cell r="CW10">
            <v>106</v>
          </cell>
          <cell r="CX10">
            <v>838.61</v>
          </cell>
          <cell r="CY10">
            <v>238</v>
          </cell>
          <cell r="CZ10">
            <v>1259.6300000000001</v>
          </cell>
          <cell r="DA10">
            <v>554</v>
          </cell>
          <cell r="DB10">
            <v>2549.85</v>
          </cell>
          <cell r="DC10">
            <v>105.26</v>
          </cell>
          <cell r="DD10">
            <v>157.6</v>
          </cell>
          <cell r="DE10">
            <v>318.68</v>
          </cell>
          <cell r="DF10">
            <v>12.551722493173228</v>
          </cell>
          <cell r="DG10">
            <v>12.511610552305042</v>
          </cell>
          <cell r="DH10">
            <v>12.497990077847717</v>
          </cell>
        </row>
        <row r="11">
          <cell r="CW11">
            <v>3215</v>
          </cell>
          <cell r="CX11">
            <v>16772.61</v>
          </cell>
          <cell r="CY11">
            <v>620</v>
          </cell>
          <cell r="CZ11">
            <v>3176.63</v>
          </cell>
          <cell r="DA11">
            <v>3445</v>
          </cell>
          <cell r="DB11">
            <v>17913.849999999999</v>
          </cell>
          <cell r="DC11">
            <v>4071.26</v>
          </cell>
          <cell r="DD11">
            <v>579.6</v>
          </cell>
          <cell r="DE11">
            <v>1810.68</v>
          </cell>
          <cell r="DF11">
            <v>24.273264566456863</v>
          </cell>
          <cell r="DG11">
            <v>18.245751000273874</v>
          </cell>
          <cell r="DH11">
            <v>10.107709956262893</v>
          </cell>
        </row>
        <row r="13">
          <cell r="B13" t="str">
            <v>Allahabad Bank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48</v>
          </cell>
          <cell r="DB13">
            <v>271</v>
          </cell>
          <cell r="DC13">
            <v>0</v>
          </cell>
          <cell r="DD13">
            <v>0</v>
          </cell>
          <cell r="DE13">
            <v>23.08</v>
          </cell>
          <cell r="DF13" t="e">
            <v>#DIV/0!</v>
          </cell>
          <cell r="DG13" t="e">
            <v>#DIV/0!</v>
          </cell>
          <cell r="DH13">
            <v>8.5166051660516597</v>
          </cell>
        </row>
        <row r="14">
          <cell r="B14" t="str">
            <v>Andhrabank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112</v>
          </cell>
          <cell r="DB14">
            <v>542</v>
          </cell>
          <cell r="DC14">
            <v>0</v>
          </cell>
          <cell r="DD14">
            <v>0</v>
          </cell>
          <cell r="DE14">
            <v>0</v>
          </cell>
          <cell r="DF14" t="e">
            <v>#DIV/0!</v>
          </cell>
          <cell r="DG14" t="e">
            <v>#DIV/0!</v>
          </cell>
          <cell r="DH14">
            <v>0</v>
          </cell>
        </row>
        <row r="15">
          <cell r="B15" t="str">
            <v>Bank of Baroda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 t="e">
            <v>#DIV/0!</v>
          </cell>
          <cell r="DG15" t="e">
            <v>#DIV/0!</v>
          </cell>
          <cell r="DH15" t="e">
            <v>#DIV/0!</v>
          </cell>
        </row>
        <row r="16">
          <cell r="B16" t="str">
            <v>Bank of India</v>
          </cell>
          <cell r="CW16">
            <v>185</v>
          </cell>
          <cell r="CX16">
            <v>830.75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115.25</v>
          </cell>
          <cell r="DD16">
            <v>0</v>
          </cell>
          <cell r="DE16">
            <v>0</v>
          </cell>
          <cell r="DF16">
            <v>13.873006319590731</v>
          </cell>
          <cell r="DG16" t="e">
            <v>#DIV/0!</v>
          </cell>
          <cell r="DH16" t="e">
            <v>#DIV/0!</v>
          </cell>
        </row>
        <row r="17">
          <cell r="B17" t="str">
            <v>Bank of Maharastra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 t="e">
            <v>#DIV/0!</v>
          </cell>
          <cell r="DG17" t="e">
            <v>#DIV/0!</v>
          </cell>
          <cell r="DH17" t="e">
            <v>#DIV/0!</v>
          </cell>
        </row>
        <row r="18">
          <cell r="B18" t="str">
            <v>Central Bank of India</v>
          </cell>
          <cell r="CW18">
            <v>144</v>
          </cell>
          <cell r="CX18">
            <v>265</v>
          </cell>
          <cell r="CY18">
            <v>419</v>
          </cell>
          <cell r="CZ18">
            <v>326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 t="e">
            <v>#DIV/0!</v>
          </cell>
        </row>
        <row r="19">
          <cell r="B19" t="str">
            <v>Dena Bank</v>
          </cell>
          <cell r="CW19">
            <v>66</v>
          </cell>
          <cell r="CX19">
            <v>142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81</v>
          </cell>
          <cell r="DD19">
            <v>0</v>
          </cell>
          <cell r="DE19">
            <v>0</v>
          </cell>
          <cell r="DF19">
            <v>57.04225352112676</v>
          </cell>
          <cell r="DG19" t="e">
            <v>#DIV/0!</v>
          </cell>
          <cell r="DH19" t="e">
            <v>#DIV/0!</v>
          </cell>
        </row>
        <row r="20">
          <cell r="B20" t="str">
            <v xml:space="preserve">Indian Bank 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 t="e">
            <v>#DIV/0!</v>
          </cell>
          <cell r="DG20" t="e">
            <v>#DIV/0!</v>
          </cell>
          <cell r="DH20" t="e">
            <v>#DIV/0!</v>
          </cell>
        </row>
        <row r="21">
          <cell r="B21" t="str">
            <v>Indian Overseas Bank</v>
          </cell>
          <cell r="CW21">
            <v>38</v>
          </cell>
          <cell r="CX21">
            <v>161</v>
          </cell>
          <cell r="CY21">
            <v>0</v>
          </cell>
          <cell r="CZ21">
            <v>0</v>
          </cell>
          <cell r="DA21">
            <v>7</v>
          </cell>
          <cell r="DB21">
            <v>26.1</v>
          </cell>
          <cell r="DC21">
            <v>25</v>
          </cell>
          <cell r="DD21">
            <v>0</v>
          </cell>
          <cell r="DE21">
            <v>0</v>
          </cell>
          <cell r="DF21">
            <v>15.527950310559005</v>
          </cell>
          <cell r="DG21" t="e">
            <v>#DIV/0!</v>
          </cell>
          <cell r="DH21">
            <v>0</v>
          </cell>
        </row>
        <row r="22">
          <cell r="B22" t="str">
            <v>Oriental Bank of Commerce</v>
          </cell>
          <cell r="CW22">
            <v>54</v>
          </cell>
          <cell r="CX22">
            <v>168.13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 t="e">
            <v>#DIV/0!</v>
          </cell>
          <cell r="DH22" t="e">
            <v>#DIV/0!</v>
          </cell>
        </row>
        <row r="23">
          <cell r="B23" t="str">
            <v>Punjab National Bank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 t="e">
            <v>#DIV/0!</v>
          </cell>
          <cell r="DG23" t="e">
            <v>#DIV/0!</v>
          </cell>
          <cell r="DH23" t="e">
            <v>#DIV/0!</v>
          </cell>
        </row>
        <row r="24">
          <cell r="B24" t="str">
            <v>Punjab and Synd Bank</v>
          </cell>
          <cell r="CW24">
            <v>9</v>
          </cell>
          <cell r="CX24">
            <v>77.930000000000007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 t="e">
            <v>#DIV/0!</v>
          </cell>
          <cell r="DH24" t="e">
            <v>#DIV/0!</v>
          </cell>
        </row>
        <row r="25">
          <cell r="B25" t="str">
            <v>UCO Bank</v>
          </cell>
          <cell r="CW25">
            <v>1</v>
          </cell>
          <cell r="CX25">
            <v>5</v>
          </cell>
          <cell r="CY25">
            <v>0</v>
          </cell>
          <cell r="CZ25">
            <v>0</v>
          </cell>
          <cell r="DA25">
            <v>82</v>
          </cell>
          <cell r="DB25">
            <v>234</v>
          </cell>
          <cell r="DC25">
            <v>0</v>
          </cell>
          <cell r="DD25">
            <v>0</v>
          </cell>
          <cell r="DE25">
            <v>56</v>
          </cell>
          <cell r="DF25">
            <v>0</v>
          </cell>
          <cell r="DG25" t="e">
            <v>#DIV/0!</v>
          </cell>
          <cell r="DH25">
            <v>23.931623931623932</v>
          </cell>
        </row>
        <row r="26">
          <cell r="B26" t="str">
            <v>Union Bank Of India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2</v>
          </cell>
          <cell r="DB26">
            <v>4</v>
          </cell>
          <cell r="DC26">
            <v>0</v>
          </cell>
          <cell r="DD26">
            <v>0</v>
          </cell>
          <cell r="DE26">
            <v>0</v>
          </cell>
          <cell r="DF26" t="e">
            <v>#DIV/0!</v>
          </cell>
          <cell r="DG26" t="e">
            <v>#DIV/0!</v>
          </cell>
          <cell r="DH26">
            <v>0</v>
          </cell>
        </row>
        <row r="27">
          <cell r="B27" t="str">
            <v>United Bank of India</v>
          </cell>
          <cell r="CW27">
            <v>12</v>
          </cell>
          <cell r="CX27">
            <v>28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 t="e">
            <v>#DIV/0!</v>
          </cell>
          <cell r="DH27" t="e">
            <v>#DIV/0!</v>
          </cell>
        </row>
        <row r="28">
          <cell r="B28" t="str">
            <v>IDBI Bank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 t="e">
            <v>#DIV/0!</v>
          </cell>
          <cell r="DG28" t="e">
            <v>#DIV/0!</v>
          </cell>
          <cell r="DH28" t="e">
            <v>#DIV/0!</v>
          </cell>
        </row>
        <row r="29">
          <cell r="CW29">
            <v>509</v>
          </cell>
          <cell r="CX29">
            <v>1677.8100000000002</v>
          </cell>
          <cell r="CY29">
            <v>419</v>
          </cell>
          <cell r="CZ29">
            <v>326</v>
          </cell>
          <cell r="DA29">
            <v>251</v>
          </cell>
          <cell r="DB29">
            <v>1077.0999999999999</v>
          </cell>
          <cell r="DC29">
            <v>221.25</v>
          </cell>
          <cell r="DD29">
            <v>0</v>
          </cell>
          <cell r="DE29">
            <v>79.08</v>
          </cell>
          <cell r="DF29">
            <v>13.18683283566077</v>
          </cell>
          <cell r="DG29">
            <v>0</v>
          </cell>
          <cell r="DH29">
            <v>7.341936681830842</v>
          </cell>
        </row>
        <row r="32">
          <cell r="B32" t="str">
            <v>Karnataka Bank Ltd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 t="e">
            <v>#DIV/0!</v>
          </cell>
          <cell r="DG32" t="e">
            <v>#DIV/0!</v>
          </cell>
          <cell r="DH32" t="e">
            <v>#DIV/0!</v>
          </cell>
        </row>
        <row r="33">
          <cell r="B33" t="str">
            <v>Kotak Mahendra Bank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 t="e">
            <v>#DIV/0!</v>
          </cell>
          <cell r="DG33" t="e">
            <v>#DIV/0!</v>
          </cell>
          <cell r="DH33" t="e">
            <v>#DIV/0!</v>
          </cell>
        </row>
        <row r="34">
          <cell r="B34" t="str">
            <v>Cathelic Syrian Bank Ltd.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 t="e">
            <v>#DIV/0!</v>
          </cell>
          <cell r="DG34" t="e">
            <v>#DIV/0!</v>
          </cell>
          <cell r="DH34" t="e">
            <v>#DIV/0!</v>
          </cell>
        </row>
        <row r="35">
          <cell r="B35" t="str">
            <v>City Union Bank Ltd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 t="e">
            <v>#DIV/0!</v>
          </cell>
          <cell r="DG35" t="e">
            <v>#DIV/0!</v>
          </cell>
          <cell r="DH35" t="e">
            <v>#DIV/0!</v>
          </cell>
        </row>
        <row r="36">
          <cell r="B36" t="str">
            <v>Dhanalaxmi Bank Ltd.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 t="e">
            <v>#DIV/0!</v>
          </cell>
          <cell r="DG36" t="e">
            <v>#DIV/0!</v>
          </cell>
          <cell r="DH36" t="e">
            <v>#DIV/0!</v>
          </cell>
        </row>
        <row r="37">
          <cell r="B37" t="str">
            <v>Federal Bank Ltd.</v>
          </cell>
          <cell r="CW37">
            <v>10</v>
          </cell>
          <cell r="CX37">
            <v>14.7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 t="e">
            <v>#DIV/0!</v>
          </cell>
          <cell r="DH37" t="e">
            <v>#DIV/0!</v>
          </cell>
        </row>
        <row r="38">
          <cell r="B38" t="str">
            <v>J and K Bank Ltd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 t="e">
            <v>#DIV/0!</v>
          </cell>
          <cell r="DG38" t="e">
            <v>#DIV/0!</v>
          </cell>
          <cell r="DH38" t="e">
            <v>#DIV/0!</v>
          </cell>
        </row>
        <row r="39">
          <cell r="B39" t="str">
            <v>Karur Vysya Bank Ltd.</v>
          </cell>
          <cell r="CW39">
            <v>7</v>
          </cell>
          <cell r="CX39">
            <v>44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0.94</v>
          </cell>
          <cell r="DD39">
            <v>0</v>
          </cell>
          <cell r="DE39">
            <v>0</v>
          </cell>
          <cell r="DF39">
            <v>2.1363636363636362</v>
          </cell>
          <cell r="DG39" t="e">
            <v>#DIV/0!</v>
          </cell>
          <cell r="DH39" t="e">
            <v>#DIV/0!</v>
          </cell>
        </row>
        <row r="40">
          <cell r="B40" t="str">
            <v>Lakshmi Vilas Bank Ltd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 t="e">
            <v>#DIV/0!</v>
          </cell>
          <cell r="DG40" t="e">
            <v>#DIV/0!</v>
          </cell>
          <cell r="DH40" t="e">
            <v>#DIV/0!</v>
          </cell>
        </row>
        <row r="41">
          <cell r="B41" t="str">
            <v xml:space="preserve">Ratnakar Bank Ltd 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 t="e">
            <v>#DIV/0!</v>
          </cell>
          <cell r="DG41" t="e">
            <v>#DIV/0!</v>
          </cell>
          <cell r="DH41" t="e">
            <v>#DIV/0!</v>
          </cell>
        </row>
        <row r="42">
          <cell r="B42" t="str">
            <v>South Indian Bank Ltd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 t="e">
            <v>#DIV/0!</v>
          </cell>
          <cell r="DG42" t="e">
            <v>#DIV/0!</v>
          </cell>
          <cell r="DH42" t="e">
            <v>#DIV/0!</v>
          </cell>
        </row>
        <row r="43">
          <cell r="B43" t="str">
            <v>Tamil Nadu Merchantile Bank Ltd.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 t="e">
            <v>#DIV/0!</v>
          </cell>
          <cell r="DG43" t="e">
            <v>#DIV/0!</v>
          </cell>
          <cell r="DH43" t="e">
            <v>#DIV/0!</v>
          </cell>
        </row>
        <row r="44">
          <cell r="B44" t="str">
            <v>IndusInd Bank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 t="e">
            <v>#DIV/0!</v>
          </cell>
          <cell r="DG44" t="e">
            <v>#DIV/0!</v>
          </cell>
          <cell r="DH44" t="e">
            <v>#DIV/0!</v>
          </cell>
        </row>
        <row r="45">
          <cell r="B45" t="str">
            <v>HDFC Bank Ltd</v>
          </cell>
          <cell r="CW45">
            <v>11</v>
          </cell>
          <cell r="CX45">
            <v>19.04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 t="e">
            <v>#DIV/0!</v>
          </cell>
          <cell r="DH45" t="e">
            <v>#DIV/0!</v>
          </cell>
        </row>
        <row r="46">
          <cell r="B46" t="str">
            <v xml:space="preserve">Axis Bank Ltd </v>
          </cell>
          <cell r="CW46">
            <v>15</v>
          </cell>
          <cell r="CX46">
            <v>65.55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 t="e">
            <v>#DIV/0!</v>
          </cell>
          <cell r="DH46" t="e">
            <v>#DIV/0!</v>
          </cell>
        </row>
        <row r="47">
          <cell r="B47" t="str">
            <v>ICICI Bank Ltd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 t="e">
            <v>#DIV/0!</v>
          </cell>
          <cell r="DG47" t="e">
            <v>#DIV/0!</v>
          </cell>
          <cell r="DH47" t="e">
            <v>#DIV/0!</v>
          </cell>
        </row>
        <row r="48">
          <cell r="B48" t="str">
            <v>YES BANK Ltd.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 t="e">
            <v>#DIV/0!</v>
          </cell>
          <cell r="DG48" t="e">
            <v>#DIV/0!</v>
          </cell>
          <cell r="DH48" t="e">
            <v>#DIV/0!</v>
          </cell>
        </row>
        <row r="49">
          <cell r="B49" t="str">
            <v>Bandhan Bank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 t="e">
            <v>#DIV/0!</v>
          </cell>
          <cell r="DG49" t="e">
            <v>#DIV/0!</v>
          </cell>
          <cell r="DH49" t="e">
            <v>#DIV/0!</v>
          </cell>
        </row>
        <row r="50">
          <cell r="CW50">
            <v>43</v>
          </cell>
          <cell r="CX50">
            <v>143.29000000000002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0.94</v>
          </cell>
          <cell r="DD50">
            <v>0</v>
          </cell>
          <cell r="DE50">
            <v>0</v>
          </cell>
          <cell r="DF50">
            <v>0.65601228278316681</v>
          </cell>
          <cell r="DG50" t="e">
            <v>#DIV/0!</v>
          </cell>
          <cell r="DH50" t="e">
            <v>#DIV/0!</v>
          </cell>
        </row>
        <row r="53">
          <cell r="CW53">
            <v>28</v>
          </cell>
          <cell r="CX53">
            <v>36</v>
          </cell>
          <cell r="CY53">
            <v>26</v>
          </cell>
          <cell r="CZ53">
            <v>130</v>
          </cell>
          <cell r="DA53">
            <v>88</v>
          </cell>
          <cell r="DB53">
            <v>138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</row>
        <row r="54">
          <cell r="CW54">
            <v>138</v>
          </cell>
          <cell r="CX54">
            <v>502.2</v>
          </cell>
          <cell r="CY54">
            <v>168</v>
          </cell>
          <cell r="CZ54">
            <v>783.01</v>
          </cell>
          <cell r="DA54">
            <v>179</v>
          </cell>
          <cell r="DB54">
            <v>651.34</v>
          </cell>
          <cell r="DC54">
            <v>84.31</v>
          </cell>
          <cell r="DD54">
            <v>169.66</v>
          </cell>
          <cell r="DE54">
            <v>126.98</v>
          </cell>
          <cell r="DF54">
            <v>16.788132218239745</v>
          </cell>
          <cell r="DG54">
            <v>21.667667079603071</v>
          </cell>
          <cell r="DH54">
            <v>19.49519452206221</v>
          </cell>
        </row>
        <row r="55">
          <cell r="CW55">
            <v>229</v>
          </cell>
          <cell r="CX55">
            <v>685</v>
          </cell>
          <cell r="CY55">
            <v>0</v>
          </cell>
          <cell r="CZ55">
            <v>0</v>
          </cell>
          <cell r="DA55">
            <v>120</v>
          </cell>
          <cell r="DB55">
            <v>473</v>
          </cell>
          <cell r="DC55">
            <v>41.5</v>
          </cell>
          <cell r="DD55">
            <v>0</v>
          </cell>
          <cell r="DE55">
            <v>30.5</v>
          </cell>
          <cell r="DF55">
            <v>6.0583941605839415</v>
          </cell>
          <cell r="DG55" t="e">
            <v>#DIV/0!</v>
          </cell>
          <cell r="DH55">
            <v>6.4482029598308666</v>
          </cell>
        </row>
        <row r="56">
          <cell r="CW56">
            <v>395</v>
          </cell>
          <cell r="CX56">
            <v>1223.2</v>
          </cell>
          <cell r="CY56">
            <v>194</v>
          </cell>
          <cell r="CZ56">
            <v>913.01</v>
          </cell>
          <cell r="DA56">
            <v>387</v>
          </cell>
          <cell r="DB56">
            <v>1262.3400000000001</v>
          </cell>
          <cell r="DC56">
            <v>125.81</v>
          </cell>
          <cell r="DD56">
            <v>169.66</v>
          </cell>
          <cell r="DE56">
            <v>157.48000000000002</v>
          </cell>
          <cell r="DF56">
            <v>10.285317200784828</v>
          </cell>
          <cell r="DG56">
            <v>18.582490881808521</v>
          </cell>
          <cell r="DH56">
            <v>12.475244387407514</v>
          </cell>
        </row>
        <row r="58">
          <cell r="CW58">
            <v>4162</v>
          </cell>
          <cell r="CX58">
            <v>19816.910000000003</v>
          </cell>
          <cell r="CY58">
            <v>1233</v>
          </cell>
          <cell r="CZ58">
            <v>4415.6400000000003</v>
          </cell>
          <cell r="DA58">
            <v>4083</v>
          </cell>
          <cell r="DB58">
            <v>20253.289999999997</v>
          </cell>
          <cell r="DC58">
            <v>4419.26</v>
          </cell>
          <cell r="DD58">
            <v>749.26</v>
          </cell>
          <cell r="DE58">
            <v>2047.24</v>
          </cell>
          <cell r="DF58">
            <v>22.300449464623899</v>
          </cell>
          <cell r="DG58">
            <v>16.968321692891632</v>
          </cell>
          <cell r="DH58">
            <v>10.108184892429824</v>
          </cell>
        </row>
        <row r="60">
          <cell r="CW60">
            <v>3767</v>
          </cell>
          <cell r="CX60">
            <v>18593.710000000003</v>
          </cell>
          <cell r="CY60">
            <v>1039</v>
          </cell>
          <cell r="CZ60">
            <v>3502.63</v>
          </cell>
          <cell r="DA60">
            <v>3696</v>
          </cell>
          <cell r="DB60">
            <v>18990.949999999997</v>
          </cell>
          <cell r="DC60">
            <v>4293.45</v>
          </cell>
          <cell r="DD60">
            <v>579.6</v>
          </cell>
          <cell r="DE60">
            <v>1889.76</v>
          </cell>
          <cell r="DF60">
            <v>23.090873203895292</v>
          </cell>
          <cell r="DG60">
            <v>16.547565686355682</v>
          </cell>
          <cell r="DH60">
            <v>9.9508450077536956</v>
          </cell>
        </row>
        <row r="63">
          <cell r="B63" t="str">
            <v>KSCARD Bk.Ltd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 t="e">
            <v>#DIV/0!</v>
          </cell>
          <cell r="DG63" t="e">
            <v>#DIV/0!</v>
          </cell>
          <cell r="DH63" t="e">
            <v>#DIV/0!</v>
          </cell>
        </row>
        <row r="64">
          <cell r="B64" t="str">
            <v xml:space="preserve">K.S.Coop Apex Bank ltd 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 t="e">
            <v>#DIV/0!</v>
          </cell>
          <cell r="DG64" t="e">
            <v>#DIV/0!</v>
          </cell>
          <cell r="DH64" t="e">
            <v>#DIV/0!</v>
          </cell>
        </row>
        <row r="65">
          <cell r="B65" t="str">
            <v>Indl.Co.Op.Bank ltd.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 t="e">
            <v>#DIV/0!</v>
          </cell>
          <cell r="DG65" t="e">
            <v>#DIV/0!</v>
          </cell>
          <cell r="DH65" t="e">
            <v>#DIV/0!</v>
          </cell>
        </row>
        <row r="66"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 t="e">
            <v>#DIV/0!</v>
          </cell>
          <cell r="DG66" t="e">
            <v>#DIV/0!</v>
          </cell>
          <cell r="DH66" t="e">
            <v>#DIV/0!</v>
          </cell>
        </row>
        <row r="67">
          <cell r="B67" t="str">
            <v>KSFC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 t="e">
            <v>#DIV/0!</v>
          </cell>
          <cell r="DG67" t="e">
            <v>#DIV/0!</v>
          </cell>
          <cell r="DH67" t="e">
            <v>#DIV/0!</v>
          </cell>
        </row>
        <row r="68"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 t="e">
            <v>#DIV/0!</v>
          </cell>
          <cell r="DG68" t="e">
            <v>#DIV/0!</v>
          </cell>
          <cell r="DH68" t="e">
            <v>#DIV/0!</v>
          </cell>
        </row>
        <row r="70">
          <cell r="B70" t="str">
            <v>Equitas Small Finance Bank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 t="e">
            <v>#DIV/0!</v>
          </cell>
          <cell r="DG70" t="e">
            <v>#DIV/0!</v>
          </cell>
          <cell r="DH70" t="e">
            <v>#DIV/0!</v>
          </cell>
        </row>
        <row r="71">
          <cell r="B71" t="str">
            <v>Ujjivan Small Finnance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 t="e">
            <v>#DIV/0!</v>
          </cell>
          <cell r="DG71" t="e">
            <v>#DIV/0!</v>
          </cell>
          <cell r="DH71" t="e">
            <v>#DIV/0!</v>
          </cell>
        </row>
        <row r="72">
          <cell r="DF72" t="e">
            <v>#DIV/0!</v>
          </cell>
          <cell r="DG72" t="e">
            <v>#DIV/0!</v>
          </cell>
          <cell r="DH72" t="e">
            <v>#DIV/0!</v>
          </cell>
        </row>
        <row r="73">
          <cell r="CW73">
            <v>4162</v>
          </cell>
          <cell r="CX73">
            <v>19816.910000000003</v>
          </cell>
          <cell r="CY73">
            <v>1233</v>
          </cell>
          <cell r="CZ73">
            <v>4415.6400000000003</v>
          </cell>
          <cell r="DA73">
            <v>4083</v>
          </cell>
          <cell r="DB73">
            <v>20253.289999999997</v>
          </cell>
          <cell r="DC73">
            <v>4419.26</v>
          </cell>
          <cell r="DD73">
            <v>749.26</v>
          </cell>
          <cell r="DE73">
            <v>2047.24</v>
          </cell>
          <cell r="DF73">
            <v>22.300449464623899</v>
          </cell>
          <cell r="DG73">
            <v>16.968321692891632</v>
          </cell>
          <cell r="DH73">
            <v>10.108184892429824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mnregaweb4.nic.in/netnrega/state_html/uid_demograph_ABP.aspx?lflag=eng&amp;page=d&amp;short_name=&amp;state_name=KARNATAKA&amp;state_code=15&amp;district_name=CHIKKAMAGALURU&amp;district_code=1509&amp;fin_year=2018-2019&amp;source=national&amp;rdb=0&amp;rd_act=1&amp;Digest=CKqCofLny/38+lfBrLG2CQ" TargetMode="External"/><Relationship Id="rId13" Type="http://schemas.openxmlformats.org/officeDocument/2006/relationships/hyperlink" Target="http://mnregaweb4.nic.in/netnrega/state_html/uid_demograph_ABP.aspx?lflag=eng&amp;page=d&amp;short_name=&amp;state_name=KARNATAKA&amp;state_code=15&amp;district_name=GADAG&amp;district_code=1514&amp;fin_year=2018-2019&amp;source=national&amp;rdb=0&amp;rd_act=1&amp;Digest=AI8e11EchRMQmjA5p2E53Q" TargetMode="External"/><Relationship Id="rId18" Type="http://schemas.openxmlformats.org/officeDocument/2006/relationships/hyperlink" Target="http://mnregaweb4.nic.in/netnrega/state_html/uid_demograph_ABP.aspx?lflag=eng&amp;page=d&amp;short_name=&amp;state_name=KARNATAKA&amp;state_code=15&amp;district_name=KOLAR&amp;district_code=1519&amp;fin_year=2018-2019&amp;source=national&amp;rdb=0&amp;rd_act=1&amp;Digest=UAQcihzr3b6IiSwp3Lqdvg" TargetMode="External"/><Relationship Id="rId26" Type="http://schemas.openxmlformats.org/officeDocument/2006/relationships/hyperlink" Target="http://mnregaweb4.nic.in/netnrega/state_html/uid_demograph_ABP.aspx?lflag=eng&amp;page=d&amp;short_name=&amp;state_name=KARNATAKA&amp;state_code=15&amp;district_name=UDUPI&amp;district_code=1526&amp;fin_year=2018-2019&amp;source=national&amp;rdb=0&amp;rd_act=1&amp;Digest=kNdfOFEYrhF/GeikHPgufw" TargetMode="External"/><Relationship Id="rId3" Type="http://schemas.openxmlformats.org/officeDocument/2006/relationships/hyperlink" Target="http://mnregaweb4.nic.in/netnrega/state_html/uid_demograph_ABP.aspx?lflag=eng&amp;page=d&amp;short_name=&amp;state_name=KARNATAKA&amp;state_code=15&amp;district_name=BENGALURU&amp;district_code=1502&amp;fin_year=2018-2019&amp;source=national&amp;rdb=0&amp;rd_act=1&amp;Digest=4ywdAj8RSgj8CVVSWXhEQw" TargetMode="External"/><Relationship Id="rId21" Type="http://schemas.openxmlformats.org/officeDocument/2006/relationships/hyperlink" Target="http://mnregaweb4.nic.in/netnrega/state_html/uid_demograph_ABP.aspx?lflag=eng&amp;page=d&amp;short_name=&amp;state_name=KARNATAKA&amp;state_code=15&amp;district_name=MYSURU&amp;district_code=1522&amp;fin_year=2018-2019&amp;source=national&amp;rdb=0&amp;rd_act=1&amp;Digest=YYycv2beIXb6FEv16bT1nQ" TargetMode="External"/><Relationship Id="rId7" Type="http://schemas.openxmlformats.org/officeDocument/2006/relationships/hyperlink" Target="http://mnregaweb4.nic.in/netnrega/state_html/uid_demograph_ABP.aspx?lflag=eng&amp;page=d&amp;short_name=&amp;state_name=KARNATAKA&amp;state_code=15&amp;district_name=CHIKKABALLAPURA&amp;district_code=1528&amp;fin_year=2018-2019&amp;source=national&amp;rdb=0&amp;rd_act=1&amp;Digest=e83d5R46jJYUw/prCL3JJA" TargetMode="External"/><Relationship Id="rId12" Type="http://schemas.openxmlformats.org/officeDocument/2006/relationships/hyperlink" Target="http://mnregaweb4.nic.in/netnrega/state_html/uid_demograph_ABP.aspx?lflag=eng&amp;page=d&amp;short_name=&amp;state_name=KARNATAKA&amp;state_code=15&amp;district_name=DHARWAR&amp;district_code=1513&amp;fin_year=2018-2019&amp;source=national&amp;rdb=0&amp;rd_act=1&amp;Digest=bu4okU4kBbgSrlbc/0Mh6g" TargetMode="External"/><Relationship Id="rId17" Type="http://schemas.openxmlformats.org/officeDocument/2006/relationships/hyperlink" Target="http://mnregaweb4.nic.in/netnrega/state_html/uid_demograph_ABP.aspx?lflag=eng&amp;page=d&amp;short_name=&amp;state_name=KARNATAKA&amp;state_code=15&amp;district_name=KODAGU&amp;district_code=1518&amp;fin_year=2018-2019&amp;source=national&amp;rdb=0&amp;rd_act=1&amp;Digest=FJj/HpIp9czri5tp5Odj5g" TargetMode="External"/><Relationship Id="rId25" Type="http://schemas.openxmlformats.org/officeDocument/2006/relationships/hyperlink" Target="http://mnregaweb4.nic.in/netnrega/state_html/uid_demograph_ABP.aspx?lflag=eng&amp;page=d&amp;short_name=&amp;state_name=KARNATAKA&amp;state_code=15&amp;district_name=TUMAKURU&amp;district_code=1525&amp;fin_year=2018-2019&amp;source=national&amp;rdb=0&amp;rd_act=1&amp;Digest=K6t8vPG7J4Gf/+Nd/r4QEA" TargetMode="External"/><Relationship Id="rId2" Type="http://schemas.openxmlformats.org/officeDocument/2006/relationships/hyperlink" Target="http://mnregaweb4.nic.in/netnrega/state_html/uid_demograph_ABP.aspx?lflag=eng&amp;page=d&amp;short_name=&amp;state_name=KARNATAKA&amp;state_code=15&amp;district_name=BELAGAVI&amp;district_code=1504&amp;fin_year=2018-2019&amp;source=national&amp;rdb=0&amp;rd_act=1&amp;Digest=p4qQLfcWD1RKk2PvPGz7CA" TargetMode="External"/><Relationship Id="rId16" Type="http://schemas.openxmlformats.org/officeDocument/2006/relationships/hyperlink" Target="http://mnregaweb4.nic.in/netnrega/state_html/uid_demograph_ABP.aspx?lflag=eng&amp;page=d&amp;short_name=&amp;state_name=KARNATAKA&amp;state_code=15&amp;district_name=KALABURAGI&amp;district_code=1515&amp;fin_year=2018-2019&amp;source=national&amp;rdb=0&amp;rd_act=1&amp;Digest=C1Ooz1d7mg14sakPK4iiyA" TargetMode="External"/><Relationship Id="rId20" Type="http://schemas.openxmlformats.org/officeDocument/2006/relationships/hyperlink" Target="http://mnregaweb4.nic.in/netnrega/state_html/uid_demograph_ABP.aspx?lflag=eng&amp;page=d&amp;short_name=&amp;state_name=KARNATAKA&amp;state_code=15&amp;district_name=MANDYA&amp;district_code=1521&amp;fin_year=2018-2019&amp;source=national&amp;rdb=0&amp;rd_act=1&amp;Digest=0732aQKad/0J5kLpMd+Wdw" TargetMode="External"/><Relationship Id="rId29" Type="http://schemas.openxmlformats.org/officeDocument/2006/relationships/hyperlink" Target="http://mnregaweb4.nic.in/netnrega/state_html/uid_demograph_ABP.aspx?lflag=eng&amp;page=d&amp;short_name=&amp;state_name=KARNATAKA&amp;state_code=15&amp;district_name=Yadgir&amp;district_code=1530&amp;fin_year=2018-2019&amp;source=national&amp;rdb=0&amp;rd_act=1&amp;Digest=H5Z84GujbyCaPevLOeD4jw" TargetMode="External"/><Relationship Id="rId1" Type="http://schemas.openxmlformats.org/officeDocument/2006/relationships/hyperlink" Target="http://mnregaweb4.nic.in/netnrega/state_html/uid_demograph_ABP.aspx?lflag=eng&amp;page=d&amp;short_name=&amp;state_name=KARNATAKA&amp;state_code=15&amp;district_name=BALLARI&amp;district_code=1505&amp;fin_year=2018-2019&amp;source=national&amp;rdb=0&amp;rd_act=1&amp;Digest=0Bn8lhHUul8DGEDuiDurSg" TargetMode="External"/><Relationship Id="rId6" Type="http://schemas.openxmlformats.org/officeDocument/2006/relationships/hyperlink" Target="http://mnregaweb4.nic.in/netnrega/state_html/uid_demograph_ABP.aspx?lflag=eng&amp;page=d&amp;short_name=&amp;state_name=KARNATAKA&amp;state_code=15&amp;district_name=CHAMARAJA+NAGARA&amp;district_code=1508&amp;fin_year=2018-2019&amp;source=national&amp;rdb=0&amp;rd_act=1&amp;Digest=G6CWPJhOWhjhP9RL+gS3Eg" TargetMode="External"/><Relationship Id="rId11" Type="http://schemas.openxmlformats.org/officeDocument/2006/relationships/hyperlink" Target="http://mnregaweb4.nic.in/netnrega/state_html/uid_demograph_ABP.aspx?lflag=eng&amp;page=d&amp;short_name=&amp;state_name=KARNATAKA&amp;state_code=15&amp;district_name=DAVANAGERE&amp;district_code=1512&amp;fin_year=2018-2019&amp;source=national&amp;rdb=0&amp;rd_act=1&amp;Digest=FxhU74nDV+z8FMaqWGglDw" TargetMode="External"/><Relationship Id="rId24" Type="http://schemas.openxmlformats.org/officeDocument/2006/relationships/hyperlink" Target="http://mnregaweb4.nic.in/netnrega/state_html/uid_demograph_ABP.aspx?lflag=eng&amp;page=d&amp;short_name=&amp;state_name=KARNATAKA&amp;state_code=15&amp;district_name=SHIVAMOGGA&amp;district_code=1524&amp;fin_year=2018-2019&amp;source=national&amp;rdb=0&amp;rd_act=1&amp;Digest=WQYaRBMEIINy0JiNXwpIbg" TargetMode="External"/><Relationship Id="rId5" Type="http://schemas.openxmlformats.org/officeDocument/2006/relationships/hyperlink" Target="http://mnregaweb4.nic.in/netnrega/state_html/uid_demograph_ABP.aspx?lflag=eng&amp;page=d&amp;short_name=&amp;state_name=KARNATAKA&amp;state_code=15&amp;district_name=BIDAR&amp;district_code=1506&amp;fin_year=2018-2019&amp;source=national&amp;rdb=0&amp;rd_act=1&amp;Digest=ePnHVsllwfdKXRy9pgkqxw" TargetMode="External"/><Relationship Id="rId15" Type="http://schemas.openxmlformats.org/officeDocument/2006/relationships/hyperlink" Target="http://mnregaweb4.nic.in/netnrega/state_html/uid_demograph_ABP.aspx?lflag=eng&amp;page=d&amp;short_name=&amp;state_name=KARNATAKA&amp;state_code=15&amp;district_name=HAVERI&amp;district_code=1517&amp;fin_year=2018-2019&amp;source=national&amp;rdb=0&amp;rd_act=1&amp;Digest=en2BAw8fDwp0MG/wyqHr7w" TargetMode="External"/><Relationship Id="rId23" Type="http://schemas.openxmlformats.org/officeDocument/2006/relationships/hyperlink" Target="http://mnregaweb4.nic.in/netnrega/state_html/uid_demograph_ABP.aspx?lflag=eng&amp;page=d&amp;short_name=&amp;state_name=KARNATAKA&amp;state_code=15&amp;district_name=RAMANAGARA&amp;district_code=1529&amp;fin_year=2018-2019&amp;source=national&amp;rdb=0&amp;rd_act=1&amp;Digest=RjQtXULhf/c3loXjmCjsng" TargetMode="External"/><Relationship Id="rId28" Type="http://schemas.openxmlformats.org/officeDocument/2006/relationships/hyperlink" Target="http://mnregaweb4.nic.in/netnrega/state_html/uid_demograph_ABP.aspx?lflag=eng&amp;page=d&amp;short_name=&amp;state_name=KARNATAKA&amp;state_code=15&amp;district_name=VIJAYPURA&amp;district_code=1507&amp;fin_year=2018-2019&amp;source=national&amp;rdb=0&amp;rd_act=1&amp;Digest=SuWxtCXDnzqaA8GIRPy3Iw" TargetMode="External"/><Relationship Id="rId10" Type="http://schemas.openxmlformats.org/officeDocument/2006/relationships/hyperlink" Target="http://mnregaweb4.nic.in/netnrega/state_html/uid_demograph_ABP.aspx?lflag=eng&amp;page=d&amp;short_name=&amp;state_name=KARNATAKA&amp;state_code=15&amp;district_name=DAKSHINA+KANNADA&amp;district_code=1511&amp;fin_year=2018-2019&amp;source=national&amp;rdb=0&amp;rd_act=1&amp;Digest=IqRGALM+4iaWkMiRJWisrw" TargetMode="External"/><Relationship Id="rId19" Type="http://schemas.openxmlformats.org/officeDocument/2006/relationships/hyperlink" Target="http://mnregaweb4.nic.in/netnrega/state_html/uid_demograph_ABP.aspx?lflag=eng&amp;page=d&amp;short_name=&amp;state_name=KARNATAKA&amp;state_code=15&amp;district_name=KOPPAL&amp;district_code=1520&amp;fin_year=2018-2019&amp;source=national&amp;rdb=0&amp;rd_act=1&amp;Digest=Rc/HoU8WAupLB2yz0NSckA" TargetMode="External"/><Relationship Id="rId4" Type="http://schemas.openxmlformats.org/officeDocument/2006/relationships/hyperlink" Target="http://mnregaweb4.nic.in/netnrega/state_html/uid_demograph_ABP.aspx?lflag=eng&amp;page=d&amp;short_name=&amp;state_name=KARNATAKA&amp;state_code=15&amp;district_name=BENGALURU+RURAL&amp;district_code=1503&amp;fin_year=2018-2019&amp;source=national&amp;rdb=0&amp;rd_act=1&amp;Digest=uOaK478GWmgK9HirtSmzbA" TargetMode="External"/><Relationship Id="rId9" Type="http://schemas.openxmlformats.org/officeDocument/2006/relationships/hyperlink" Target="http://mnregaweb4.nic.in/netnrega/state_html/uid_demograph_ABP.aspx?lflag=eng&amp;page=d&amp;short_name=&amp;state_name=KARNATAKA&amp;state_code=15&amp;district_name=CHITRADURGA&amp;district_code=1510&amp;fin_year=2018-2019&amp;source=national&amp;rdb=0&amp;rd_act=1&amp;Digest=kBKki04RhZ7O5bA8PkLo2A" TargetMode="External"/><Relationship Id="rId14" Type="http://schemas.openxmlformats.org/officeDocument/2006/relationships/hyperlink" Target="http://mnregaweb4.nic.in/netnrega/state_html/uid_demograph_ABP.aspx?lflag=eng&amp;page=d&amp;short_name=&amp;state_name=KARNATAKA&amp;state_code=15&amp;district_name=HASSAN&amp;district_code=1516&amp;fin_year=2018-2019&amp;source=national&amp;rdb=0&amp;rd_act=1&amp;Digest=mb6BSXkeNtv0W1r/n+q1Ew" TargetMode="External"/><Relationship Id="rId22" Type="http://schemas.openxmlformats.org/officeDocument/2006/relationships/hyperlink" Target="http://mnregaweb4.nic.in/netnrega/state_html/uid_demograph_ABP.aspx?lflag=eng&amp;page=d&amp;short_name=&amp;state_name=KARNATAKA&amp;state_code=15&amp;district_name=RAICHUR&amp;district_code=1523&amp;fin_year=2018-2019&amp;source=national&amp;rdb=0&amp;rd_act=1&amp;Digest=PKH1c9IdvvTt129t2YE6QQ" TargetMode="External"/><Relationship Id="rId27" Type="http://schemas.openxmlformats.org/officeDocument/2006/relationships/hyperlink" Target="http://mnregaweb4.nic.in/netnrega/state_html/uid_demograph_ABP.aspx?lflag=eng&amp;page=d&amp;short_name=&amp;state_name=KARNATAKA&amp;state_code=15&amp;district_name=UTTARA+KANNADA&amp;district_code=1527&amp;fin_year=2018-2019&amp;source=national&amp;rdb=0&amp;rd_act=1&amp;Digest=2P6N39WE9+c9gDQCtpIKnA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>
      <selection activeCell="O62" sqref="O62"/>
    </sheetView>
  </sheetViews>
  <sheetFormatPr defaultRowHeight="15.75"/>
  <cols>
    <col min="1" max="1" width="6.5703125" style="23" customWidth="1"/>
    <col min="2" max="2" width="32.42578125" style="23" customWidth="1"/>
    <col min="3" max="3" width="11.7109375" style="1" customWidth="1"/>
    <col min="4" max="4" width="12.85546875" style="1" customWidth="1"/>
    <col min="5" max="5" width="13.5703125" style="1" customWidth="1"/>
    <col min="6" max="6" width="14.5703125" style="1" customWidth="1"/>
    <col min="7" max="7" width="14.85546875" style="1" bestFit="1" customWidth="1"/>
    <col min="8" max="8" width="11.7109375" style="24" customWidth="1"/>
    <col min="9" max="9" width="12.140625" style="24" customWidth="1"/>
    <col min="10" max="10" width="12.42578125" style="24" customWidth="1"/>
    <col min="11" max="11" width="13.140625" style="24" customWidth="1"/>
    <col min="12" max="12" width="14.42578125" style="24" bestFit="1" customWidth="1"/>
    <col min="13" max="13" width="16.42578125" style="1" customWidth="1"/>
    <col min="14" max="15" width="11.42578125" style="1" customWidth="1"/>
    <col min="16" max="16384" width="9.140625" style="1"/>
  </cols>
  <sheetData>
    <row r="1" spans="1:14">
      <c r="A1" s="659"/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</row>
    <row r="2" spans="1:14" ht="20.25">
      <c r="A2" s="660" t="s">
        <v>0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</row>
    <row r="3" spans="1:14" ht="20.25">
      <c r="A3" s="661" t="s">
        <v>1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662" t="s">
        <v>2</v>
      </c>
      <c r="L4" s="662"/>
      <c r="M4" s="662"/>
    </row>
    <row r="5" spans="1:14">
      <c r="A5" s="663" t="s">
        <v>3</v>
      </c>
      <c r="B5" s="664" t="s">
        <v>4</v>
      </c>
      <c r="C5" s="665" t="s">
        <v>5</v>
      </c>
      <c r="D5" s="665"/>
      <c r="E5" s="665"/>
      <c r="F5" s="665"/>
      <c r="G5" s="665"/>
      <c r="H5" s="666" t="s">
        <v>6</v>
      </c>
      <c r="I5" s="666"/>
      <c r="J5" s="666"/>
      <c r="K5" s="666"/>
      <c r="L5" s="666"/>
      <c r="M5" s="654" t="s">
        <v>7</v>
      </c>
    </row>
    <row r="6" spans="1:14">
      <c r="A6" s="663"/>
      <c r="B6" s="664"/>
      <c r="C6" s="654" t="s">
        <v>8</v>
      </c>
      <c r="D6" s="655"/>
      <c r="E6" s="655"/>
      <c r="F6" s="655"/>
      <c r="G6" s="655"/>
      <c r="H6" s="654" t="s">
        <v>9</v>
      </c>
      <c r="I6" s="655"/>
      <c r="J6" s="655"/>
      <c r="K6" s="655"/>
      <c r="L6" s="655"/>
      <c r="M6" s="655"/>
    </row>
    <row r="7" spans="1:14">
      <c r="A7" s="663"/>
      <c r="B7" s="664"/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655"/>
    </row>
    <row r="8" spans="1:14">
      <c r="A8" s="4" t="s">
        <v>15</v>
      </c>
      <c r="B8" s="4" t="s">
        <v>16</v>
      </c>
      <c r="C8" s="5"/>
      <c r="D8" s="5"/>
      <c r="E8" s="5"/>
      <c r="F8" s="5"/>
      <c r="G8" s="5"/>
      <c r="H8" s="6"/>
      <c r="I8" s="5"/>
      <c r="J8" s="6"/>
      <c r="K8" s="6"/>
      <c r="L8" s="6"/>
      <c r="M8" s="6"/>
    </row>
    <row r="9" spans="1:14">
      <c r="A9" s="7">
        <v>1</v>
      </c>
      <c r="B9" s="8" t="s">
        <v>17</v>
      </c>
      <c r="C9" s="9">
        <v>9459.84</v>
      </c>
      <c r="D9" s="9">
        <v>10527</v>
      </c>
      <c r="E9" s="9">
        <v>18871.91</v>
      </c>
      <c r="F9" s="9">
        <v>63454.37</v>
      </c>
      <c r="G9" s="9">
        <f>SUM(C9:F9)</f>
        <v>102313.12</v>
      </c>
      <c r="H9" s="9">
        <v>9522.91</v>
      </c>
      <c r="I9" s="9">
        <v>10747.13</v>
      </c>
      <c r="J9" s="9">
        <v>19711.22</v>
      </c>
      <c r="K9" s="9">
        <v>69506.27</v>
      </c>
      <c r="L9" s="9">
        <f>SUM(H9:K9)</f>
        <v>109487.53</v>
      </c>
      <c r="M9" s="9">
        <f>L9-G9</f>
        <v>7174.4100000000035</v>
      </c>
    </row>
    <row r="10" spans="1:14">
      <c r="A10" s="7">
        <v>2</v>
      </c>
      <c r="B10" s="8" t="s">
        <v>18</v>
      </c>
      <c r="C10" s="9">
        <v>4039.7761999999998</v>
      </c>
      <c r="D10" s="9">
        <v>7358.1167999999998</v>
      </c>
      <c r="E10" s="9">
        <v>10213.9306</v>
      </c>
      <c r="F10" s="9">
        <v>22492.47</v>
      </c>
      <c r="G10" s="9">
        <f t="shared" ref="G10:G13" si="0">SUM(C10:F10)</f>
        <v>44104.293600000005</v>
      </c>
      <c r="H10" s="9">
        <v>3717.4294999939998</v>
      </c>
      <c r="I10" s="9">
        <v>6340.0698074669999</v>
      </c>
      <c r="J10" s="9">
        <v>11652.145312045001</v>
      </c>
      <c r="K10" s="9">
        <v>19305.733142443001</v>
      </c>
      <c r="L10" s="9">
        <f t="shared" ref="L10:L13" si="1">SUM(H10:K10)</f>
        <v>41015.377761948999</v>
      </c>
      <c r="M10" s="9">
        <f t="shared" ref="M10:M13" si="2">L10-G10</f>
        <v>-3088.9158380510053</v>
      </c>
    </row>
    <row r="11" spans="1:14">
      <c r="A11" s="7">
        <v>3</v>
      </c>
      <c r="B11" s="8" t="s">
        <v>19</v>
      </c>
      <c r="C11" s="9">
        <v>7635.19</v>
      </c>
      <c r="D11" s="9">
        <v>8789.61</v>
      </c>
      <c r="E11" s="9">
        <v>12828.37</v>
      </c>
      <c r="F11" s="9">
        <v>19472.28</v>
      </c>
      <c r="G11" s="9">
        <f t="shared" si="0"/>
        <v>48725.45</v>
      </c>
      <c r="H11" s="9">
        <v>7887.9125999999997</v>
      </c>
      <c r="I11" s="9">
        <v>8892.9411999999993</v>
      </c>
      <c r="J11" s="9">
        <v>13152.639499999999</v>
      </c>
      <c r="K11" s="9">
        <v>18538.151000000002</v>
      </c>
      <c r="L11" s="9">
        <f t="shared" si="1"/>
        <v>48471.6443</v>
      </c>
      <c r="M11" s="9">
        <f t="shared" si="2"/>
        <v>-253.80569999999716</v>
      </c>
    </row>
    <row r="12" spans="1:14">
      <c r="A12" s="7">
        <v>4</v>
      </c>
      <c r="B12" s="8" t="s">
        <v>20</v>
      </c>
      <c r="C12" s="9">
        <v>11197.606400000001</v>
      </c>
      <c r="D12" s="9">
        <v>28351.124199999998</v>
      </c>
      <c r="E12" s="9">
        <v>41564.485200000003</v>
      </c>
      <c r="F12" s="9">
        <v>84931.065499999997</v>
      </c>
      <c r="G12" s="9">
        <f t="shared" si="0"/>
        <v>166044.2813</v>
      </c>
      <c r="H12" s="9">
        <v>11499.362300000001</v>
      </c>
      <c r="I12" s="9">
        <v>29106.3724</v>
      </c>
      <c r="J12" s="9">
        <v>42916.311399999999</v>
      </c>
      <c r="K12" s="9">
        <v>90720.978700000007</v>
      </c>
      <c r="L12" s="9">
        <f t="shared" si="1"/>
        <v>174243.02480000001</v>
      </c>
      <c r="M12" s="9">
        <f t="shared" si="2"/>
        <v>8198.7435000000114</v>
      </c>
    </row>
    <row r="13" spans="1:14">
      <c r="A13" s="7">
        <v>5</v>
      </c>
      <c r="B13" s="8" t="s">
        <v>21</v>
      </c>
      <c r="C13" s="9">
        <v>5873.06</v>
      </c>
      <c r="D13" s="9">
        <v>5067.5</v>
      </c>
      <c r="E13" s="9">
        <v>7056.08</v>
      </c>
      <c r="F13" s="9">
        <v>20242.97</v>
      </c>
      <c r="G13" s="9">
        <f t="shared" si="0"/>
        <v>38239.61</v>
      </c>
      <c r="H13" s="9">
        <v>5837.2178350000004</v>
      </c>
      <c r="I13" s="9">
        <v>5153.4517277000004</v>
      </c>
      <c r="J13" s="9">
        <v>7705.5304120000001</v>
      </c>
      <c r="K13" s="9">
        <v>20879.315437099998</v>
      </c>
      <c r="L13" s="9">
        <f t="shared" si="1"/>
        <v>39575.515411799999</v>
      </c>
      <c r="M13" s="9">
        <f t="shared" si="2"/>
        <v>1335.9054117999985</v>
      </c>
    </row>
    <row r="14" spans="1:14">
      <c r="A14" s="4"/>
      <c r="B14" s="4" t="s">
        <v>22</v>
      </c>
      <c r="C14" s="10">
        <f>SUM(C9:C13)</f>
        <v>38205.472600000001</v>
      </c>
      <c r="D14" s="10">
        <f t="shared" ref="D14:M14" si="3">SUM(D9:D13)</f>
        <v>60093.350999999995</v>
      </c>
      <c r="E14" s="10">
        <f t="shared" si="3"/>
        <v>90534.775800000003</v>
      </c>
      <c r="F14" s="10">
        <f t="shared" si="3"/>
        <v>210593.15549999999</v>
      </c>
      <c r="G14" s="10">
        <f t="shared" si="3"/>
        <v>399426.75489999994</v>
      </c>
      <c r="H14" s="10">
        <f t="shared" si="3"/>
        <v>38464.832234993999</v>
      </c>
      <c r="I14" s="10">
        <f t="shared" si="3"/>
        <v>60239.965135166996</v>
      </c>
      <c r="J14" s="10">
        <f t="shared" si="3"/>
        <v>95137.846624044992</v>
      </c>
      <c r="K14" s="10">
        <f t="shared" si="3"/>
        <v>218950.44827954302</v>
      </c>
      <c r="L14" s="10">
        <f t="shared" si="3"/>
        <v>412793.092273749</v>
      </c>
      <c r="M14" s="10">
        <f t="shared" si="3"/>
        <v>13366.337373749011</v>
      </c>
    </row>
    <row r="15" spans="1:14">
      <c r="A15" s="656" t="s">
        <v>23</v>
      </c>
      <c r="B15" s="656"/>
      <c r="C15" s="10"/>
      <c r="D15" s="10"/>
      <c r="E15" s="10"/>
      <c r="F15" s="11"/>
      <c r="G15" s="11"/>
      <c r="H15" s="12"/>
      <c r="I15" s="10"/>
      <c r="J15" s="12"/>
      <c r="K15" s="12"/>
      <c r="L15" s="12"/>
      <c r="M15" s="12"/>
      <c r="N15" s="13"/>
    </row>
    <row r="16" spans="1:14">
      <c r="A16" s="14">
        <v>1</v>
      </c>
      <c r="B16" s="8" t="s">
        <v>24</v>
      </c>
      <c r="C16" s="9">
        <v>25.55</v>
      </c>
      <c r="D16" s="9">
        <v>87.04</v>
      </c>
      <c r="E16" s="9">
        <v>529.39</v>
      </c>
      <c r="F16" s="9">
        <v>1249.0999999999999</v>
      </c>
      <c r="G16" s="9">
        <f t="shared" ref="G16:G31" si="4">SUM(C16:F16)</f>
        <v>1891.08</v>
      </c>
      <c r="H16" s="9">
        <v>26.33</v>
      </c>
      <c r="I16" s="9">
        <v>78.23</v>
      </c>
      <c r="J16" s="9">
        <v>510.64</v>
      </c>
      <c r="K16" s="9">
        <v>1368.27</v>
      </c>
      <c r="L16" s="9">
        <f t="shared" ref="L16:L31" si="5">SUM(H16:K16)</f>
        <v>1983.47</v>
      </c>
      <c r="M16" s="9">
        <f t="shared" ref="M16:M31" si="6">L16-G16</f>
        <v>92.3900000000001</v>
      </c>
      <c r="N16" s="13"/>
    </row>
    <row r="17" spans="1:14">
      <c r="A17" s="14">
        <v>2</v>
      </c>
      <c r="B17" s="8" t="s">
        <v>25</v>
      </c>
      <c r="C17" s="9">
        <v>91.6</v>
      </c>
      <c r="D17" s="9">
        <v>131.04239999999999</v>
      </c>
      <c r="E17" s="9">
        <v>921.73760000000004</v>
      </c>
      <c r="F17" s="9">
        <v>6919.85</v>
      </c>
      <c r="G17" s="9">
        <f t="shared" si="4"/>
        <v>8064.2300000000005</v>
      </c>
      <c r="H17" s="9">
        <v>100.4616</v>
      </c>
      <c r="I17" s="9">
        <v>159.28550000000001</v>
      </c>
      <c r="J17" s="9">
        <v>913.00609999999995</v>
      </c>
      <c r="K17" s="9">
        <v>7046.0962</v>
      </c>
      <c r="L17" s="9">
        <f t="shared" si="5"/>
        <v>8218.8493999999992</v>
      </c>
      <c r="M17" s="9">
        <f t="shared" si="6"/>
        <v>154.61939999999868</v>
      </c>
      <c r="N17" s="13"/>
    </row>
    <row r="18" spans="1:14">
      <c r="A18" s="14">
        <v>3</v>
      </c>
      <c r="B18" s="8" t="s">
        <v>26</v>
      </c>
      <c r="C18" s="9">
        <v>220.66</v>
      </c>
      <c r="D18" s="9">
        <v>395.71</v>
      </c>
      <c r="E18" s="9">
        <v>2469.38</v>
      </c>
      <c r="F18" s="9">
        <v>6367.54</v>
      </c>
      <c r="G18" s="9">
        <f t="shared" si="4"/>
        <v>9453.2900000000009</v>
      </c>
      <c r="H18" s="9">
        <v>239.92</v>
      </c>
      <c r="I18" s="9">
        <v>430.31</v>
      </c>
      <c r="J18" s="9">
        <v>2523.13</v>
      </c>
      <c r="K18" s="9">
        <v>7209.54</v>
      </c>
      <c r="L18" s="9">
        <f t="shared" si="5"/>
        <v>10402.9</v>
      </c>
      <c r="M18" s="9">
        <f t="shared" si="6"/>
        <v>949.60999999999876</v>
      </c>
      <c r="N18" s="13"/>
    </row>
    <row r="19" spans="1:14">
      <c r="A19" s="14">
        <v>4</v>
      </c>
      <c r="B19" s="8" t="s">
        <v>27</v>
      </c>
      <c r="C19" s="9">
        <v>677.13</v>
      </c>
      <c r="D19" s="9">
        <v>715.99</v>
      </c>
      <c r="E19" s="9">
        <v>2047.64</v>
      </c>
      <c r="F19" s="9">
        <v>7524.59</v>
      </c>
      <c r="G19" s="9">
        <f t="shared" si="4"/>
        <v>10965.35</v>
      </c>
      <c r="H19" s="9">
        <v>691</v>
      </c>
      <c r="I19" s="9">
        <v>756.17</v>
      </c>
      <c r="J19" s="9">
        <v>2099.54</v>
      </c>
      <c r="K19" s="9">
        <v>5762.87</v>
      </c>
      <c r="L19" s="9">
        <f t="shared" si="5"/>
        <v>9309.58</v>
      </c>
      <c r="M19" s="9">
        <f t="shared" si="6"/>
        <v>-1655.7700000000004</v>
      </c>
      <c r="N19" s="13"/>
    </row>
    <row r="20" spans="1:14">
      <c r="A20" s="14">
        <v>5</v>
      </c>
      <c r="B20" s="8" t="s">
        <v>28</v>
      </c>
      <c r="C20" s="9">
        <v>196.22</v>
      </c>
      <c r="D20" s="9">
        <v>223.6027</v>
      </c>
      <c r="E20" s="9">
        <v>1000.7495</v>
      </c>
      <c r="F20" s="9">
        <v>1361.8938000000001</v>
      </c>
      <c r="G20" s="9">
        <f t="shared" si="4"/>
        <v>2782.4660000000003</v>
      </c>
      <c r="H20" s="9">
        <v>199.67429999999999</v>
      </c>
      <c r="I20" s="9">
        <v>285.00689999999997</v>
      </c>
      <c r="J20" s="9">
        <v>934.87689999999998</v>
      </c>
      <c r="K20" s="9">
        <v>1374.9545000000001</v>
      </c>
      <c r="L20" s="9">
        <f t="shared" si="5"/>
        <v>2794.5126</v>
      </c>
      <c r="M20" s="9">
        <f t="shared" si="6"/>
        <v>12.046599999999671</v>
      </c>
      <c r="N20" s="13"/>
    </row>
    <row r="21" spans="1:14">
      <c r="A21" s="14">
        <v>6</v>
      </c>
      <c r="B21" s="8" t="s">
        <v>29</v>
      </c>
      <c r="C21" s="9">
        <v>149.09</v>
      </c>
      <c r="D21" s="9">
        <v>352.05</v>
      </c>
      <c r="E21" s="9">
        <v>979.15</v>
      </c>
      <c r="F21" s="9">
        <v>3955.2</v>
      </c>
      <c r="G21" s="9">
        <f t="shared" si="4"/>
        <v>5435.49</v>
      </c>
      <c r="H21" s="9">
        <v>115.71</v>
      </c>
      <c r="I21" s="9">
        <v>537.92999999999995</v>
      </c>
      <c r="J21" s="9">
        <v>844.1</v>
      </c>
      <c r="K21" s="9">
        <v>3789.9025000000001</v>
      </c>
      <c r="L21" s="9">
        <f t="shared" si="5"/>
        <v>5287.6424999999999</v>
      </c>
      <c r="M21" s="9">
        <f t="shared" si="6"/>
        <v>-147.84749999999985</v>
      </c>
      <c r="N21" s="13"/>
    </row>
    <row r="22" spans="1:14">
      <c r="A22" s="14">
        <v>7</v>
      </c>
      <c r="B22" s="8" t="s">
        <v>30</v>
      </c>
      <c r="C22" s="9">
        <v>163.55690000000001</v>
      </c>
      <c r="D22" s="9">
        <v>37.351100000000002</v>
      </c>
      <c r="E22" s="9">
        <v>259.28149999999999</v>
      </c>
      <c r="F22" s="9">
        <v>1242</v>
      </c>
      <c r="G22" s="9">
        <f t="shared" si="4"/>
        <v>1702.1895</v>
      </c>
      <c r="H22" s="9">
        <v>164.62690000000001</v>
      </c>
      <c r="I22" s="9">
        <v>37.441099999999999</v>
      </c>
      <c r="J22" s="9">
        <v>260.50150000000002</v>
      </c>
      <c r="K22" s="9">
        <v>1180</v>
      </c>
      <c r="L22" s="9">
        <f t="shared" si="5"/>
        <v>1642.5695000000001</v>
      </c>
      <c r="M22" s="9">
        <f t="shared" si="6"/>
        <v>-59.619999999999891</v>
      </c>
      <c r="N22" s="13"/>
    </row>
    <row r="23" spans="1:14">
      <c r="A23" s="14">
        <v>8</v>
      </c>
      <c r="B23" s="8" t="s">
        <v>31</v>
      </c>
      <c r="C23" s="9">
        <v>173.059</v>
      </c>
      <c r="D23" s="9">
        <v>514.46510000000001</v>
      </c>
      <c r="E23" s="9">
        <v>1637.7212</v>
      </c>
      <c r="F23" s="9">
        <v>5741.4134000000004</v>
      </c>
      <c r="G23" s="9">
        <f t="shared" si="4"/>
        <v>8066.6587</v>
      </c>
      <c r="H23" s="9">
        <v>152.07400000000001</v>
      </c>
      <c r="I23" s="9">
        <v>546.24659999999994</v>
      </c>
      <c r="J23" s="9">
        <v>1703.9291000000001</v>
      </c>
      <c r="K23" s="9">
        <v>7706.7987999999996</v>
      </c>
      <c r="L23" s="9">
        <f t="shared" si="5"/>
        <v>10109.048500000001</v>
      </c>
      <c r="M23" s="9">
        <f t="shared" si="6"/>
        <v>2042.3898000000008</v>
      </c>
      <c r="N23" s="13"/>
    </row>
    <row r="24" spans="1:14">
      <c r="A24" s="14">
        <v>9</v>
      </c>
      <c r="B24" s="8" t="s">
        <v>32</v>
      </c>
      <c r="C24" s="9">
        <v>730.26199999999994</v>
      </c>
      <c r="D24" s="9">
        <v>639.13789999999995</v>
      </c>
      <c r="E24" s="9">
        <v>1952.8662999999999</v>
      </c>
      <c r="F24" s="9">
        <v>6518.6858000000002</v>
      </c>
      <c r="G24" s="9">
        <f t="shared" si="4"/>
        <v>9840.9520000000011</v>
      </c>
      <c r="H24" s="9">
        <v>734.40146126800005</v>
      </c>
      <c r="I24" s="9">
        <v>614.260714807</v>
      </c>
      <c r="J24" s="9">
        <v>2072.3943231193098</v>
      </c>
      <c r="K24" s="9">
        <v>5591.9257989909702</v>
      </c>
      <c r="L24" s="9">
        <f t="shared" si="5"/>
        <v>9012.9822981852794</v>
      </c>
      <c r="M24" s="9">
        <f t="shared" si="6"/>
        <v>-827.9697018147217</v>
      </c>
      <c r="N24" s="13"/>
    </row>
    <row r="25" spans="1:14">
      <c r="A25" s="14">
        <v>10</v>
      </c>
      <c r="B25" s="8" t="s">
        <v>33</v>
      </c>
      <c r="C25" s="9">
        <v>33.36</v>
      </c>
      <c r="D25" s="9">
        <v>109.67</v>
      </c>
      <c r="E25" s="9">
        <v>552.79999999999995</v>
      </c>
      <c r="F25" s="9">
        <v>5349.07</v>
      </c>
      <c r="G25" s="9">
        <f t="shared" si="4"/>
        <v>6044.9</v>
      </c>
      <c r="H25" s="9">
        <v>13.89</v>
      </c>
      <c r="I25" s="9">
        <v>107.72</v>
      </c>
      <c r="J25" s="9">
        <v>579.96450000000004</v>
      </c>
      <c r="K25" s="9">
        <v>3323.9</v>
      </c>
      <c r="L25" s="9">
        <f t="shared" si="5"/>
        <v>4025.4745000000003</v>
      </c>
      <c r="M25" s="9">
        <f t="shared" si="6"/>
        <v>-2019.4254999999994</v>
      </c>
      <c r="N25" s="13"/>
    </row>
    <row r="26" spans="1:14">
      <c r="A26" s="14">
        <v>11</v>
      </c>
      <c r="B26" s="8" t="s">
        <v>34</v>
      </c>
      <c r="C26" s="9">
        <v>105.6</v>
      </c>
      <c r="D26" s="9">
        <v>178.09</v>
      </c>
      <c r="E26" s="9">
        <v>1159.0899999999999</v>
      </c>
      <c r="F26" s="9">
        <v>3849.43</v>
      </c>
      <c r="G26" s="9">
        <f t="shared" si="4"/>
        <v>5292.21</v>
      </c>
      <c r="H26" s="9">
        <v>161.85</v>
      </c>
      <c r="I26" s="9">
        <v>164.62</v>
      </c>
      <c r="J26" s="9">
        <v>1198.06</v>
      </c>
      <c r="K26" s="9">
        <v>4210.67</v>
      </c>
      <c r="L26" s="9">
        <f t="shared" si="5"/>
        <v>5735.2</v>
      </c>
      <c r="M26" s="9">
        <f t="shared" si="6"/>
        <v>442.98999999999978</v>
      </c>
      <c r="N26" s="13"/>
    </row>
    <row r="27" spans="1:14">
      <c r="A27" s="14">
        <v>12</v>
      </c>
      <c r="B27" s="8" t="s">
        <v>35</v>
      </c>
      <c r="C27" s="9">
        <v>0</v>
      </c>
      <c r="D27" s="9">
        <v>33.44</v>
      </c>
      <c r="E27" s="9">
        <v>66.3</v>
      </c>
      <c r="F27" s="9">
        <v>2904.98</v>
      </c>
      <c r="G27" s="9">
        <f t="shared" si="4"/>
        <v>3004.72</v>
      </c>
      <c r="H27" s="9">
        <v>0</v>
      </c>
      <c r="I27" s="9">
        <v>30.29</v>
      </c>
      <c r="J27" s="9">
        <v>42.72</v>
      </c>
      <c r="K27" s="9">
        <v>2820.16</v>
      </c>
      <c r="L27" s="9">
        <f t="shared" si="5"/>
        <v>2893.17</v>
      </c>
      <c r="M27" s="9">
        <f t="shared" si="6"/>
        <v>-111.54999999999973</v>
      </c>
      <c r="N27" s="13"/>
    </row>
    <row r="28" spans="1:14">
      <c r="A28" s="14">
        <v>13</v>
      </c>
      <c r="B28" s="8" t="s">
        <v>36</v>
      </c>
      <c r="C28" s="9">
        <v>95.23</v>
      </c>
      <c r="D28" s="9">
        <v>115.33</v>
      </c>
      <c r="E28" s="9">
        <v>269.83</v>
      </c>
      <c r="F28" s="9">
        <v>2123.39</v>
      </c>
      <c r="G28" s="9">
        <f t="shared" si="4"/>
        <v>2603.7799999999997</v>
      </c>
      <c r="H28" s="9">
        <v>87.22</v>
      </c>
      <c r="I28" s="9">
        <v>118.26</v>
      </c>
      <c r="J28" s="9">
        <v>361.55</v>
      </c>
      <c r="K28" s="9">
        <v>1903.24</v>
      </c>
      <c r="L28" s="9">
        <f t="shared" si="5"/>
        <v>2470.27</v>
      </c>
      <c r="M28" s="9">
        <f t="shared" si="6"/>
        <v>-133.50999999999976</v>
      </c>
      <c r="N28" s="13"/>
    </row>
    <row r="29" spans="1:14">
      <c r="A29" s="14">
        <v>14</v>
      </c>
      <c r="B29" s="8" t="s">
        <v>37</v>
      </c>
      <c r="C29" s="9">
        <v>497.882187031</v>
      </c>
      <c r="D29" s="9">
        <v>1552.510853362</v>
      </c>
      <c r="E29" s="9">
        <v>3825.3061692770002</v>
      </c>
      <c r="F29" s="9">
        <v>7230.4116364000001</v>
      </c>
      <c r="G29" s="9">
        <f t="shared" si="4"/>
        <v>13106.11084607</v>
      </c>
      <c r="H29" s="9">
        <v>468.00999849999999</v>
      </c>
      <c r="I29" s="9">
        <v>1588.2429259600001</v>
      </c>
      <c r="J29" s="9">
        <v>3098.9047630199998</v>
      </c>
      <c r="K29" s="9">
        <v>8781.0994377999996</v>
      </c>
      <c r="L29" s="9">
        <f t="shared" si="5"/>
        <v>13936.257125279999</v>
      </c>
      <c r="M29" s="9">
        <f t="shared" si="6"/>
        <v>830.14627920999919</v>
      </c>
      <c r="N29" s="13"/>
    </row>
    <row r="30" spans="1:14">
      <c r="A30" s="14">
        <v>15</v>
      </c>
      <c r="B30" s="8" t="s">
        <v>38</v>
      </c>
      <c r="C30" s="9">
        <v>0</v>
      </c>
      <c r="D30" s="9">
        <v>3.41</v>
      </c>
      <c r="E30" s="9">
        <v>108.78</v>
      </c>
      <c r="F30" s="9">
        <v>244.17</v>
      </c>
      <c r="G30" s="9">
        <f t="shared" si="4"/>
        <v>356.36</v>
      </c>
      <c r="H30" s="9">
        <v>0</v>
      </c>
      <c r="I30" s="9">
        <v>3.1652</v>
      </c>
      <c r="J30" s="9">
        <v>111.82250000000001</v>
      </c>
      <c r="K30" s="9">
        <v>246.77</v>
      </c>
      <c r="L30" s="9">
        <f t="shared" si="5"/>
        <v>361.7577</v>
      </c>
      <c r="M30" s="9">
        <f t="shared" si="6"/>
        <v>5.3976999999999862</v>
      </c>
      <c r="N30" s="13"/>
    </row>
    <row r="31" spans="1:14">
      <c r="A31" s="15">
        <v>16</v>
      </c>
      <c r="B31" s="8" t="s">
        <v>39</v>
      </c>
      <c r="C31" s="9">
        <v>118.81439849</v>
      </c>
      <c r="D31" s="9">
        <v>883.03785561831</v>
      </c>
      <c r="E31" s="9">
        <v>4097.5527391060796</v>
      </c>
      <c r="F31" s="9">
        <v>7206.2852015173903</v>
      </c>
      <c r="G31" s="9">
        <f t="shared" si="4"/>
        <v>12305.69019473178</v>
      </c>
      <c r="H31" s="9">
        <v>116.446974688</v>
      </c>
      <c r="I31" s="9">
        <v>863.74554122053996</v>
      </c>
      <c r="J31" s="9">
        <v>3610.21759122199</v>
      </c>
      <c r="K31" s="9">
        <v>6974.1519092210501</v>
      </c>
      <c r="L31" s="9">
        <f t="shared" si="5"/>
        <v>11564.562016351581</v>
      </c>
      <c r="M31" s="9">
        <f t="shared" si="6"/>
        <v>-741.12817838019873</v>
      </c>
      <c r="N31" s="13"/>
    </row>
    <row r="32" spans="1:14">
      <c r="A32" s="16"/>
      <c r="B32" s="17" t="s">
        <v>40</v>
      </c>
      <c r="C32" s="10">
        <f>SUM(C16:C31)</f>
        <v>3278.0144855209996</v>
      </c>
      <c r="D32" s="10">
        <f t="shared" ref="D32:M32" si="7">SUM(D16:D31)</f>
        <v>5971.8779089803102</v>
      </c>
      <c r="E32" s="10">
        <f t="shared" si="7"/>
        <v>21877.575008383075</v>
      </c>
      <c r="F32" s="10">
        <f t="shared" si="7"/>
        <v>69788.009837917387</v>
      </c>
      <c r="G32" s="10">
        <f t="shared" si="7"/>
        <v>100915.47724080179</v>
      </c>
      <c r="H32" s="10">
        <f t="shared" si="7"/>
        <v>3271.6152344560001</v>
      </c>
      <c r="I32" s="10">
        <f t="shared" si="7"/>
        <v>6320.9244819875403</v>
      </c>
      <c r="J32" s="10">
        <f t="shared" si="7"/>
        <v>20865.357277361298</v>
      </c>
      <c r="K32" s="10">
        <f t="shared" si="7"/>
        <v>69290.349146011999</v>
      </c>
      <c r="L32" s="10">
        <f t="shared" si="7"/>
        <v>99748.246139816853</v>
      </c>
      <c r="M32" s="10">
        <f t="shared" si="7"/>
        <v>-1167.2311009849225</v>
      </c>
      <c r="N32" s="13"/>
    </row>
    <row r="33" spans="1:14">
      <c r="A33" s="16" t="s">
        <v>41</v>
      </c>
      <c r="B33" s="17" t="s">
        <v>42</v>
      </c>
      <c r="C33" s="10"/>
      <c r="D33" s="10"/>
      <c r="E33" s="10"/>
      <c r="F33" s="10"/>
      <c r="G33" s="10"/>
      <c r="H33" s="12"/>
      <c r="I33" s="10"/>
      <c r="J33" s="12"/>
      <c r="K33" s="12"/>
      <c r="L33" s="12"/>
      <c r="M33" s="12"/>
      <c r="N33" s="13"/>
    </row>
    <row r="34" spans="1:14">
      <c r="A34" s="15">
        <v>1</v>
      </c>
      <c r="B34" s="8" t="s">
        <v>43</v>
      </c>
      <c r="C34" s="9">
        <v>3907.57</v>
      </c>
      <c r="D34" s="9">
        <v>7213.52</v>
      </c>
      <c r="E34" s="9">
        <v>11309.94</v>
      </c>
      <c r="F34" s="9">
        <v>15628.69</v>
      </c>
      <c r="G34" s="9">
        <f t="shared" ref="G34:G51" si="8">SUM(C34:F34)</f>
        <v>38059.72</v>
      </c>
      <c r="H34" s="9">
        <v>4077.25</v>
      </c>
      <c r="I34" s="9">
        <v>7501.39</v>
      </c>
      <c r="J34" s="9">
        <v>12027.81</v>
      </c>
      <c r="K34" s="9">
        <v>16646.87</v>
      </c>
      <c r="L34" s="9">
        <f t="shared" ref="L34:L51" si="9">SUM(H34:K34)</f>
        <v>40253.319999999992</v>
      </c>
      <c r="M34" s="9">
        <f t="shared" ref="M34:M51" si="10">L34-G34</f>
        <v>2193.5999999999913</v>
      </c>
      <c r="N34" s="13"/>
    </row>
    <row r="35" spans="1:14">
      <c r="A35" s="15">
        <v>2</v>
      </c>
      <c r="B35" s="8" t="s">
        <v>44</v>
      </c>
      <c r="C35" s="9">
        <v>885.51244048199999</v>
      </c>
      <c r="D35" s="9">
        <v>763.50694953200002</v>
      </c>
      <c r="E35" s="9">
        <v>2092.1531538059999</v>
      </c>
      <c r="F35" s="9">
        <v>14734.398638221001</v>
      </c>
      <c r="G35" s="9">
        <f t="shared" si="8"/>
        <v>18475.571182041</v>
      </c>
      <c r="H35" s="9">
        <v>956.29825594900001</v>
      </c>
      <c r="I35" s="9">
        <v>646.42511105999995</v>
      </c>
      <c r="J35" s="9">
        <v>2043.964402612</v>
      </c>
      <c r="K35" s="9">
        <v>16889.99082675</v>
      </c>
      <c r="L35" s="9">
        <f t="shared" si="9"/>
        <v>20536.678596370999</v>
      </c>
      <c r="M35" s="9">
        <f t="shared" si="10"/>
        <v>2061.1074143299993</v>
      </c>
      <c r="N35" s="13"/>
    </row>
    <row r="36" spans="1:14">
      <c r="A36" s="15">
        <v>3</v>
      </c>
      <c r="B36" s="8" t="s">
        <v>45</v>
      </c>
      <c r="C36" s="9">
        <v>8.8000000000000007</v>
      </c>
      <c r="D36" s="9">
        <v>0</v>
      </c>
      <c r="E36" s="9">
        <v>603.5</v>
      </c>
      <c r="F36" s="9">
        <v>0</v>
      </c>
      <c r="G36" s="9">
        <f t="shared" si="8"/>
        <v>612.29999999999995</v>
      </c>
      <c r="H36" s="9">
        <v>11.569800000000001</v>
      </c>
      <c r="I36" s="9">
        <v>0</v>
      </c>
      <c r="J36" s="9">
        <v>622.08050000000003</v>
      </c>
      <c r="K36" s="9">
        <v>0</v>
      </c>
      <c r="L36" s="9">
        <f t="shared" si="9"/>
        <v>633.65030000000002</v>
      </c>
      <c r="M36" s="9">
        <f t="shared" si="10"/>
        <v>21.350300000000061</v>
      </c>
      <c r="N36" s="13"/>
    </row>
    <row r="37" spans="1:14">
      <c r="A37" s="15">
        <v>4</v>
      </c>
      <c r="B37" s="8" t="s">
        <v>46</v>
      </c>
      <c r="C37" s="9">
        <v>0</v>
      </c>
      <c r="D37" s="9">
        <v>86.134845820999999</v>
      </c>
      <c r="E37" s="9">
        <v>218.10568841</v>
      </c>
      <c r="F37" s="9">
        <v>1608.5294798780001</v>
      </c>
      <c r="G37" s="9">
        <f t="shared" si="8"/>
        <v>1912.7700141089999</v>
      </c>
      <c r="H37" s="9">
        <v>0</v>
      </c>
      <c r="I37" s="9">
        <v>88.362533119999995</v>
      </c>
      <c r="J37" s="9">
        <v>183.48792335300001</v>
      </c>
      <c r="K37" s="9">
        <v>1995.2867337</v>
      </c>
      <c r="L37" s="9">
        <f t="shared" si="9"/>
        <v>2267.1371901729999</v>
      </c>
      <c r="M37" s="9">
        <f t="shared" si="10"/>
        <v>354.36717606399998</v>
      </c>
      <c r="N37" s="13"/>
    </row>
    <row r="38" spans="1:14">
      <c r="A38" s="15">
        <v>5</v>
      </c>
      <c r="B38" s="8" t="s">
        <v>47</v>
      </c>
      <c r="C38" s="9">
        <v>0</v>
      </c>
      <c r="D38" s="9">
        <v>5.78</v>
      </c>
      <c r="E38" s="9">
        <v>27.55</v>
      </c>
      <c r="F38" s="9">
        <v>309.05</v>
      </c>
      <c r="G38" s="9">
        <f t="shared" si="8"/>
        <v>342.38</v>
      </c>
      <c r="H38" s="9">
        <v>0</v>
      </c>
      <c r="I38" s="9">
        <v>30.54</v>
      </c>
      <c r="J38" s="9">
        <v>29.31</v>
      </c>
      <c r="K38" s="9">
        <v>316.58</v>
      </c>
      <c r="L38" s="9">
        <f t="shared" si="9"/>
        <v>376.42999999999995</v>
      </c>
      <c r="M38" s="9">
        <f t="shared" si="10"/>
        <v>34.049999999999955</v>
      </c>
      <c r="N38" s="13"/>
    </row>
    <row r="39" spans="1:14">
      <c r="A39" s="15">
        <v>6</v>
      </c>
      <c r="B39" s="8" t="s">
        <v>48</v>
      </c>
      <c r="C39" s="9">
        <v>361.2722</v>
      </c>
      <c r="D39" s="9">
        <v>639.95500000000004</v>
      </c>
      <c r="E39" s="9">
        <v>684.30370000000005</v>
      </c>
      <c r="F39" s="9">
        <v>2951.8710000000001</v>
      </c>
      <c r="G39" s="9">
        <f t="shared" si="8"/>
        <v>4637.4019000000008</v>
      </c>
      <c r="H39" s="9">
        <v>414.33319999999998</v>
      </c>
      <c r="I39" s="9">
        <v>641.40110000000004</v>
      </c>
      <c r="J39" s="9">
        <v>727.76570000000004</v>
      </c>
      <c r="K39" s="9">
        <v>3437.3548999999998</v>
      </c>
      <c r="L39" s="9">
        <f t="shared" si="9"/>
        <v>5220.8549000000003</v>
      </c>
      <c r="M39" s="9">
        <f t="shared" si="10"/>
        <v>583.45299999999952</v>
      </c>
      <c r="N39" s="13"/>
    </row>
    <row r="40" spans="1:14">
      <c r="A40" s="15">
        <v>7</v>
      </c>
      <c r="B40" s="8" t="s">
        <v>49</v>
      </c>
      <c r="C40" s="9">
        <v>0</v>
      </c>
      <c r="D40" s="9">
        <v>0</v>
      </c>
      <c r="E40" s="9">
        <v>25.02</v>
      </c>
      <c r="F40" s="9">
        <v>955.87</v>
      </c>
      <c r="G40" s="9">
        <f t="shared" si="8"/>
        <v>980.89</v>
      </c>
      <c r="H40" s="9">
        <v>0</v>
      </c>
      <c r="I40" s="9">
        <v>0</v>
      </c>
      <c r="J40" s="9">
        <v>26.1</v>
      </c>
      <c r="K40" s="9">
        <v>980.27</v>
      </c>
      <c r="L40" s="9">
        <f t="shared" si="9"/>
        <v>1006.37</v>
      </c>
      <c r="M40" s="9">
        <f t="shared" si="10"/>
        <v>25.480000000000018</v>
      </c>
      <c r="N40" s="13"/>
    </row>
    <row r="41" spans="1:14">
      <c r="A41" s="15">
        <v>8</v>
      </c>
      <c r="B41" s="8" t="s">
        <v>50</v>
      </c>
      <c r="C41" s="9">
        <v>27.5886</v>
      </c>
      <c r="D41" s="9">
        <v>240.31469999999999</v>
      </c>
      <c r="E41" s="9">
        <v>729.55089999999996</v>
      </c>
      <c r="F41" s="9">
        <v>3119.8078999999998</v>
      </c>
      <c r="G41" s="9">
        <f t="shared" si="8"/>
        <v>4117.2620999999999</v>
      </c>
      <c r="H41" s="9">
        <v>29.708600000000001</v>
      </c>
      <c r="I41" s="9">
        <v>254.9169</v>
      </c>
      <c r="J41" s="9">
        <v>710</v>
      </c>
      <c r="K41" s="9">
        <v>3174.5645</v>
      </c>
      <c r="L41" s="9">
        <f t="shared" si="9"/>
        <v>4169.1899999999996</v>
      </c>
      <c r="M41" s="9">
        <f t="shared" si="10"/>
        <v>51.927899999999681</v>
      </c>
      <c r="N41" s="13"/>
    </row>
    <row r="42" spans="1:14">
      <c r="A42" s="15">
        <v>9</v>
      </c>
      <c r="B42" s="8" t="s">
        <v>51</v>
      </c>
      <c r="C42" s="9">
        <v>9.6897000000000002</v>
      </c>
      <c r="D42" s="9">
        <v>118.164</v>
      </c>
      <c r="E42" s="9">
        <v>803.71780000000001</v>
      </c>
      <c r="F42" s="9">
        <v>2984.7710000000002</v>
      </c>
      <c r="G42" s="9">
        <f t="shared" si="8"/>
        <v>3916.3425000000002</v>
      </c>
      <c r="H42" s="9">
        <v>10.6988</v>
      </c>
      <c r="I42" s="9">
        <v>106.6092</v>
      </c>
      <c r="J42" s="9">
        <v>920.6617</v>
      </c>
      <c r="K42" s="9">
        <v>2310.1851000000001</v>
      </c>
      <c r="L42" s="9">
        <f t="shared" si="9"/>
        <v>3348.1548000000003</v>
      </c>
      <c r="M42" s="9">
        <f t="shared" si="10"/>
        <v>-568.18769999999995</v>
      </c>
      <c r="N42" s="13"/>
    </row>
    <row r="43" spans="1:14">
      <c r="A43" s="15">
        <v>10</v>
      </c>
      <c r="B43" s="8" t="s">
        <v>52</v>
      </c>
      <c r="C43" s="9">
        <v>35.202251463000003</v>
      </c>
      <c r="D43" s="9">
        <v>267.89226662559997</v>
      </c>
      <c r="E43" s="9">
        <v>500.01732213585001</v>
      </c>
      <c r="F43" s="9">
        <v>2018.04846595305</v>
      </c>
      <c r="G43" s="9">
        <f t="shared" si="8"/>
        <v>2821.1603061774999</v>
      </c>
      <c r="H43" s="9">
        <v>34.64</v>
      </c>
      <c r="I43" s="9">
        <v>263.27</v>
      </c>
      <c r="J43" s="9">
        <v>643.77</v>
      </c>
      <c r="K43" s="9">
        <v>2663.98</v>
      </c>
      <c r="L43" s="9">
        <f t="shared" si="9"/>
        <v>3605.66</v>
      </c>
      <c r="M43" s="9">
        <f t="shared" si="10"/>
        <v>784.49969382249992</v>
      </c>
      <c r="N43" s="13"/>
    </row>
    <row r="44" spans="1:14">
      <c r="A44" s="15">
        <v>11</v>
      </c>
      <c r="B44" s="8" t="s">
        <v>53</v>
      </c>
      <c r="C44" s="9">
        <v>10.09</v>
      </c>
      <c r="D44" s="9">
        <v>125.41</v>
      </c>
      <c r="E44" s="9">
        <v>713.76</v>
      </c>
      <c r="F44" s="9">
        <v>4154.5200000000004</v>
      </c>
      <c r="G44" s="9">
        <f t="shared" si="8"/>
        <v>5003.7800000000007</v>
      </c>
      <c r="H44" s="9">
        <v>8.9</v>
      </c>
      <c r="I44" s="9">
        <v>101.33</v>
      </c>
      <c r="J44" s="9">
        <v>824.47</v>
      </c>
      <c r="K44" s="9">
        <v>4060.03</v>
      </c>
      <c r="L44" s="9">
        <f t="shared" si="9"/>
        <v>4994.7300000000005</v>
      </c>
      <c r="M44" s="9">
        <f t="shared" si="10"/>
        <v>-9.0500000000001819</v>
      </c>
      <c r="N44" s="13"/>
    </row>
    <row r="45" spans="1:14">
      <c r="A45" s="15">
        <v>12</v>
      </c>
      <c r="B45" s="8" t="s">
        <v>54</v>
      </c>
      <c r="C45" s="9">
        <v>0</v>
      </c>
      <c r="D45" s="9">
        <v>102.8232</v>
      </c>
      <c r="E45" s="9">
        <v>202.01910000000001</v>
      </c>
      <c r="F45" s="9">
        <v>1382.3162</v>
      </c>
      <c r="G45" s="9">
        <f t="shared" si="8"/>
        <v>1687.1585</v>
      </c>
      <c r="H45" s="9">
        <v>0</v>
      </c>
      <c r="I45" s="9">
        <v>100.4628</v>
      </c>
      <c r="J45" s="9">
        <v>194.07669999999999</v>
      </c>
      <c r="K45" s="9">
        <v>1082.6792</v>
      </c>
      <c r="L45" s="9">
        <f t="shared" si="9"/>
        <v>1377.2186999999999</v>
      </c>
      <c r="M45" s="9">
        <f t="shared" si="10"/>
        <v>-309.9398000000001</v>
      </c>
      <c r="N45" s="13"/>
    </row>
    <row r="46" spans="1:14">
      <c r="A46" s="15">
        <v>13</v>
      </c>
      <c r="B46" s="8" t="s">
        <v>55</v>
      </c>
      <c r="C46" s="9">
        <v>8.7851860609999992</v>
      </c>
      <c r="D46" s="9">
        <v>48.888541944075001</v>
      </c>
      <c r="E46" s="9">
        <v>113.140376801</v>
      </c>
      <c r="F46" s="9">
        <v>4387.0332412102298</v>
      </c>
      <c r="G46" s="9">
        <f t="shared" si="8"/>
        <v>4557.847346016305</v>
      </c>
      <c r="H46" s="9">
        <v>10.363183223</v>
      </c>
      <c r="I46" s="9">
        <v>49.7243896751325</v>
      </c>
      <c r="J46" s="9">
        <v>105.538393362253</v>
      </c>
      <c r="K46" s="9">
        <v>3562.04299137314</v>
      </c>
      <c r="L46" s="9">
        <f t="shared" si="9"/>
        <v>3727.6689576335257</v>
      </c>
      <c r="M46" s="9">
        <f t="shared" si="10"/>
        <v>-830.1783883827793</v>
      </c>
      <c r="N46" s="13"/>
    </row>
    <row r="47" spans="1:14">
      <c r="A47" s="15">
        <v>14</v>
      </c>
      <c r="B47" s="8" t="s">
        <v>56</v>
      </c>
      <c r="C47" s="9">
        <v>661.80321281299996</v>
      </c>
      <c r="D47" s="9">
        <v>2249.5285046200001</v>
      </c>
      <c r="E47" s="9">
        <v>3276.3251232369998</v>
      </c>
      <c r="F47" s="9">
        <v>53216.955410198003</v>
      </c>
      <c r="G47" s="9">
        <f t="shared" si="8"/>
        <v>59404.612250868006</v>
      </c>
      <c r="H47" s="9">
        <v>844.26168165299998</v>
      </c>
      <c r="I47" s="9">
        <v>1462.787613732</v>
      </c>
      <c r="J47" s="9">
        <v>3725.0399314330002</v>
      </c>
      <c r="K47" s="9">
        <v>57283.871899913996</v>
      </c>
      <c r="L47" s="9">
        <f t="shared" si="9"/>
        <v>63315.961126732</v>
      </c>
      <c r="M47" s="9">
        <f t="shared" si="10"/>
        <v>3911.3488758639942</v>
      </c>
      <c r="N47" s="13"/>
    </row>
    <row r="48" spans="1:14">
      <c r="A48" s="15">
        <v>15</v>
      </c>
      <c r="B48" s="8" t="s">
        <v>57</v>
      </c>
      <c r="C48" s="9">
        <v>662.76237587200001</v>
      </c>
      <c r="D48" s="9">
        <v>2825.0685732249999</v>
      </c>
      <c r="E48" s="9">
        <v>5177.9978697079996</v>
      </c>
      <c r="F48" s="9">
        <v>17411.789208167</v>
      </c>
      <c r="G48" s="9">
        <f t="shared" si="8"/>
        <v>26077.618026971999</v>
      </c>
      <c r="H48" s="9">
        <v>290.83549096799999</v>
      </c>
      <c r="I48" s="9">
        <v>2078.0461364349999</v>
      </c>
      <c r="J48" s="9">
        <v>5387.4008057720002</v>
      </c>
      <c r="K48" s="9">
        <v>20350.984158546002</v>
      </c>
      <c r="L48" s="9">
        <f t="shared" si="9"/>
        <v>28107.266591721003</v>
      </c>
      <c r="M48" s="9">
        <f t="shared" si="10"/>
        <v>2029.6485647490044</v>
      </c>
      <c r="N48" s="13"/>
    </row>
    <row r="49" spans="1:14">
      <c r="A49" s="15">
        <v>16</v>
      </c>
      <c r="B49" s="8" t="s">
        <v>58</v>
      </c>
      <c r="C49" s="9">
        <v>1437.8208845960501</v>
      </c>
      <c r="D49" s="9">
        <v>964.04836215067598</v>
      </c>
      <c r="E49" s="9">
        <v>5042.0216357932804</v>
      </c>
      <c r="F49" s="9">
        <v>37753.214477137</v>
      </c>
      <c r="G49" s="9">
        <f t="shared" si="8"/>
        <v>45197.105359677007</v>
      </c>
      <c r="H49" s="9">
        <v>1350.3577605068499</v>
      </c>
      <c r="I49" s="9">
        <v>890.18533096077397</v>
      </c>
      <c r="J49" s="9">
        <v>5473.1835529673699</v>
      </c>
      <c r="K49" s="9">
        <v>38333.340338374997</v>
      </c>
      <c r="L49" s="9">
        <f t="shared" si="9"/>
        <v>46047.066982809993</v>
      </c>
      <c r="M49" s="9">
        <f t="shared" si="10"/>
        <v>849.96162313298555</v>
      </c>
      <c r="N49" s="13"/>
    </row>
    <row r="50" spans="1:14">
      <c r="A50" s="15">
        <v>17</v>
      </c>
      <c r="B50" s="8" t="s">
        <v>59</v>
      </c>
      <c r="C50" s="9">
        <v>385.62</v>
      </c>
      <c r="D50" s="9">
        <v>29.46</v>
      </c>
      <c r="E50" s="9">
        <v>375.63</v>
      </c>
      <c r="F50" s="9">
        <v>12209.55</v>
      </c>
      <c r="G50" s="9">
        <f t="shared" si="8"/>
        <v>13000.259999999998</v>
      </c>
      <c r="H50" s="9">
        <v>425.87</v>
      </c>
      <c r="I50" s="9">
        <v>33.51</v>
      </c>
      <c r="J50" s="9">
        <v>654.34</v>
      </c>
      <c r="K50" s="9">
        <v>12240.55</v>
      </c>
      <c r="L50" s="9">
        <f t="shared" si="9"/>
        <v>13354.269999999999</v>
      </c>
      <c r="M50" s="9">
        <f t="shared" si="10"/>
        <v>354.01000000000022</v>
      </c>
      <c r="N50" s="13"/>
    </row>
    <row r="51" spans="1:14">
      <c r="A51" s="15">
        <v>18</v>
      </c>
      <c r="B51" s="8" t="s">
        <v>60</v>
      </c>
      <c r="C51" s="9">
        <v>0</v>
      </c>
      <c r="D51" s="9">
        <v>0</v>
      </c>
      <c r="E51" s="9">
        <v>0</v>
      </c>
      <c r="F51" s="9">
        <v>0</v>
      </c>
      <c r="G51" s="9">
        <f t="shared" si="8"/>
        <v>0</v>
      </c>
      <c r="H51" s="9">
        <v>0</v>
      </c>
      <c r="I51" s="9">
        <v>1.9961</v>
      </c>
      <c r="J51" s="9">
        <v>59.182200000000002</v>
      </c>
      <c r="K51" s="9">
        <v>192.5086</v>
      </c>
      <c r="L51" s="9">
        <f t="shared" si="9"/>
        <v>253.68690000000001</v>
      </c>
      <c r="M51" s="9">
        <f t="shared" si="10"/>
        <v>253.68690000000001</v>
      </c>
      <c r="N51" s="13"/>
    </row>
    <row r="52" spans="1:14">
      <c r="A52" s="16"/>
      <c r="B52" s="17" t="s">
        <v>61</v>
      </c>
      <c r="C52" s="10">
        <f>SUM(C34:C51)</f>
        <v>8402.5168512870514</v>
      </c>
      <c r="D52" s="10">
        <f t="shared" ref="D52:M52" si="11">SUM(D34:D51)</f>
        <v>15680.494943918355</v>
      </c>
      <c r="E52" s="10">
        <f t="shared" si="11"/>
        <v>31894.752669891128</v>
      </c>
      <c r="F52" s="10">
        <f t="shared" si="11"/>
        <v>174826.41502076428</v>
      </c>
      <c r="G52" s="10">
        <f t="shared" si="11"/>
        <v>230804.1794858608</v>
      </c>
      <c r="H52" s="10">
        <f t="shared" si="11"/>
        <v>8465.0867722998519</v>
      </c>
      <c r="I52" s="10">
        <f t="shared" si="11"/>
        <v>14250.957214982907</v>
      </c>
      <c r="J52" s="10">
        <f t="shared" si="11"/>
        <v>34358.181809499627</v>
      </c>
      <c r="K52" s="10">
        <f t="shared" si="11"/>
        <v>185521.0892486581</v>
      </c>
      <c r="L52" s="10">
        <f t="shared" si="11"/>
        <v>242595.31504544051</v>
      </c>
      <c r="M52" s="10">
        <f t="shared" si="11"/>
        <v>11791.135559579694</v>
      </c>
      <c r="N52" s="13"/>
    </row>
    <row r="53" spans="1:14">
      <c r="A53" s="16" t="s">
        <v>62</v>
      </c>
      <c r="B53" s="17" t="s">
        <v>63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3"/>
    </row>
    <row r="54" spans="1:14">
      <c r="A54" s="14">
        <v>1</v>
      </c>
      <c r="B54" s="8" t="s">
        <v>64</v>
      </c>
      <c r="C54" s="9">
        <v>4111.79</v>
      </c>
      <c r="D54" s="9">
        <v>1417.47</v>
      </c>
      <c r="E54" s="9">
        <v>1533.79</v>
      </c>
      <c r="F54" s="9">
        <v>1812.71</v>
      </c>
      <c r="G54" s="9">
        <f t="shared" ref="G54:G56" si="12">SUM(C54:F54)</f>
        <v>8875.76</v>
      </c>
      <c r="H54" s="9">
        <v>4087.26</v>
      </c>
      <c r="I54" s="9">
        <v>1411.23</v>
      </c>
      <c r="J54" s="9">
        <v>1716.63</v>
      </c>
      <c r="K54" s="9">
        <v>2101.5</v>
      </c>
      <c r="L54" s="9">
        <f t="shared" ref="L54:L56" si="13">SUM(H54:K54)</f>
        <v>9316.619999999999</v>
      </c>
      <c r="M54" s="9">
        <f t="shared" ref="M54:M56" si="14">L54-G54</f>
        <v>440.85999999999876</v>
      </c>
      <c r="N54" s="13"/>
    </row>
    <row r="55" spans="1:14">
      <c r="A55" s="15">
        <v>2</v>
      </c>
      <c r="B55" s="8" t="s">
        <v>65</v>
      </c>
      <c r="C55" s="9">
        <v>5806.97</v>
      </c>
      <c r="D55" s="9">
        <v>3499.83</v>
      </c>
      <c r="E55" s="9">
        <v>6839.92</v>
      </c>
      <c r="F55" s="9">
        <v>0</v>
      </c>
      <c r="G55" s="9">
        <f t="shared" si="12"/>
        <v>16146.72</v>
      </c>
      <c r="H55" s="9">
        <v>5679.09</v>
      </c>
      <c r="I55" s="9">
        <v>3421.95</v>
      </c>
      <c r="J55" s="9">
        <v>5939.84</v>
      </c>
      <c r="K55" s="9">
        <v>0</v>
      </c>
      <c r="L55" s="9">
        <f t="shared" si="13"/>
        <v>15040.880000000001</v>
      </c>
      <c r="M55" s="9">
        <f t="shared" si="14"/>
        <v>-1105.8399999999983</v>
      </c>
      <c r="N55" s="13"/>
    </row>
    <row r="56" spans="1:14">
      <c r="A56" s="15">
        <v>3</v>
      </c>
      <c r="B56" s="8" t="s">
        <v>66</v>
      </c>
      <c r="C56" s="9">
        <v>4971.66</v>
      </c>
      <c r="D56" s="9">
        <v>3379.72</v>
      </c>
      <c r="E56" s="9">
        <v>4594.57</v>
      </c>
      <c r="F56" s="9">
        <v>0</v>
      </c>
      <c r="G56" s="9">
        <f t="shared" si="12"/>
        <v>12945.949999999999</v>
      </c>
      <c r="H56" s="9">
        <v>5994.2049751000004</v>
      </c>
      <c r="I56" s="9">
        <v>3038.6338022999998</v>
      </c>
      <c r="J56" s="9">
        <v>3738.8288736</v>
      </c>
      <c r="K56" s="9">
        <v>0</v>
      </c>
      <c r="L56" s="9">
        <f t="shared" si="13"/>
        <v>12771.667651</v>
      </c>
      <c r="M56" s="9">
        <f t="shared" si="14"/>
        <v>-174.28234899999916</v>
      </c>
      <c r="N56" s="13"/>
    </row>
    <row r="57" spans="1:14">
      <c r="A57" s="14"/>
      <c r="B57" s="17" t="s">
        <v>67</v>
      </c>
      <c r="C57" s="10">
        <f>SUM(C54:C56)</f>
        <v>14890.42</v>
      </c>
      <c r="D57" s="10">
        <f t="shared" ref="D57:M57" si="15">SUM(D54:D56)</f>
        <v>8297.02</v>
      </c>
      <c r="E57" s="10">
        <f t="shared" si="15"/>
        <v>12968.279999999999</v>
      </c>
      <c r="F57" s="10">
        <f t="shared" si="15"/>
        <v>1812.71</v>
      </c>
      <c r="G57" s="10">
        <f t="shared" si="15"/>
        <v>37968.43</v>
      </c>
      <c r="H57" s="10">
        <f t="shared" si="15"/>
        <v>15760.5549751</v>
      </c>
      <c r="I57" s="10">
        <f t="shared" si="15"/>
        <v>7871.8138023000001</v>
      </c>
      <c r="J57" s="10">
        <f t="shared" si="15"/>
        <v>11395.298873600001</v>
      </c>
      <c r="K57" s="10">
        <f t="shared" si="15"/>
        <v>2101.5</v>
      </c>
      <c r="L57" s="10">
        <f t="shared" si="15"/>
        <v>37129.167650999996</v>
      </c>
      <c r="M57" s="10">
        <f t="shared" si="15"/>
        <v>-839.26234899999872</v>
      </c>
      <c r="N57" s="13"/>
    </row>
    <row r="58" spans="1:14">
      <c r="A58" s="657" t="s">
        <v>68</v>
      </c>
      <c r="B58" s="658"/>
      <c r="C58" s="10">
        <f>SUM(C14+C32+C52)</f>
        <v>49886.003936808054</v>
      </c>
      <c r="D58" s="10">
        <f t="shared" ref="D58:M58" si="16">SUM(D14+D32+D52)</f>
        <v>81745.723852898664</v>
      </c>
      <c r="E58" s="10">
        <f t="shared" si="16"/>
        <v>144307.10347827422</v>
      </c>
      <c r="F58" s="10">
        <f t="shared" si="16"/>
        <v>455207.58035868168</v>
      </c>
      <c r="G58" s="10">
        <f t="shared" si="16"/>
        <v>731146.41162666259</v>
      </c>
      <c r="H58" s="10">
        <f t="shared" si="16"/>
        <v>50201.534241749854</v>
      </c>
      <c r="I58" s="10">
        <f t="shared" si="16"/>
        <v>80811.846832137438</v>
      </c>
      <c r="J58" s="10">
        <f t="shared" si="16"/>
        <v>150361.38571090592</v>
      </c>
      <c r="K58" s="10">
        <f t="shared" si="16"/>
        <v>473761.88667421311</v>
      </c>
      <c r="L58" s="10">
        <f t="shared" si="16"/>
        <v>755136.65345900645</v>
      </c>
      <c r="M58" s="10">
        <f t="shared" si="16"/>
        <v>23990.241832343781</v>
      </c>
      <c r="N58" s="13"/>
    </row>
    <row r="59" spans="1:14">
      <c r="A59" s="657" t="s">
        <v>69</v>
      </c>
      <c r="B59" s="658"/>
      <c r="C59" s="10">
        <f>SUM(C57:C58)</f>
        <v>64776.423936808053</v>
      </c>
      <c r="D59" s="10">
        <f t="shared" ref="D59:M59" si="17">SUM(D57:D58)</f>
        <v>90042.743852898668</v>
      </c>
      <c r="E59" s="10">
        <f t="shared" si="17"/>
        <v>157275.38347827422</v>
      </c>
      <c r="F59" s="10">
        <f t="shared" si="17"/>
        <v>457020.2903586817</v>
      </c>
      <c r="G59" s="10">
        <f t="shared" si="17"/>
        <v>769114.84162666264</v>
      </c>
      <c r="H59" s="10">
        <f t="shared" si="17"/>
        <v>65962.089216849854</v>
      </c>
      <c r="I59" s="10">
        <f t="shared" si="17"/>
        <v>88683.660634437445</v>
      </c>
      <c r="J59" s="10">
        <f t="shared" si="17"/>
        <v>161756.68458450591</v>
      </c>
      <c r="K59" s="10">
        <f t="shared" si="17"/>
        <v>475863.38667421311</v>
      </c>
      <c r="L59" s="10">
        <f t="shared" si="17"/>
        <v>792265.82111000642</v>
      </c>
      <c r="M59" s="10">
        <f t="shared" si="17"/>
        <v>23150.979483343785</v>
      </c>
      <c r="N59" s="13"/>
    </row>
    <row r="60" spans="1:14">
      <c r="A60" s="16" t="s">
        <v>70</v>
      </c>
      <c r="B60" s="17" t="s">
        <v>71</v>
      </c>
      <c r="C60" s="10"/>
      <c r="D60" s="10"/>
      <c r="E60" s="10"/>
      <c r="F60" s="10"/>
      <c r="G60" s="9"/>
      <c r="H60" s="10"/>
      <c r="I60" s="10"/>
      <c r="J60" s="10"/>
      <c r="K60" s="10"/>
      <c r="L60" s="10"/>
      <c r="M60" s="10"/>
      <c r="N60" s="13"/>
    </row>
    <row r="61" spans="1:14">
      <c r="A61" s="15">
        <v>1</v>
      </c>
      <c r="B61" s="8" t="s">
        <v>72</v>
      </c>
      <c r="C61" s="9">
        <v>0</v>
      </c>
      <c r="D61" s="9">
        <v>0</v>
      </c>
      <c r="E61" s="9">
        <v>262.93360000000001</v>
      </c>
      <c r="F61" s="9">
        <v>0</v>
      </c>
      <c r="G61" s="9">
        <f t="shared" ref="G61:G63" si="18">SUM(C61:F61)</f>
        <v>262.93360000000001</v>
      </c>
      <c r="H61" s="9">
        <v>0</v>
      </c>
      <c r="I61" s="9">
        <v>0</v>
      </c>
      <c r="J61" s="9">
        <v>246.45140000000001</v>
      </c>
      <c r="K61" s="9">
        <v>38.333300000000001</v>
      </c>
      <c r="L61" s="9">
        <f t="shared" ref="L61:L63" si="19">SUM(H61:K61)</f>
        <v>284.78469999999999</v>
      </c>
      <c r="M61" s="9">
        <f t="shared" ref="M61:M63" si="20">L61-G61</f>
        <v>21.851099999999974</v>
      </c>
      <c r="N61" s="13"/>
    </row>
    <row r="62" spans="1:14" ht="18">
      <c r="A62" s="18">
        <v>2</v>
      </c>
      <c r="B62" s="8" t="s">
        <v>73</v>
      </c>
      <c r="C62" s="9">
        <v>8765.7479999999996</v>
      </c>
      <c r="D62" s="9">
        <v>7726.0294999999996</v>
      </c>
      <c r="E62" s="9">
        <v>5518.5924999999997</v>
      </c>
      <c r="F62" s="9">
        <v>9215.42</v>
      </c>
      <c r="G62" s="9">
        <f t="shared" si="18"/>
        <v>31225.79</v>
      </c>
      <c r="H62" s="9">
        <v>10286.5656</v>
      </c>
      <c r="I62" s="9">
        <v>5352.5667999999996</v>
      </c>
      <c r="J62" s="9">
        <v>5940.1713</v>
      </c>
      <c r="K62" s="9">
        <v>8281.6052999999993</v>
      </c>
      <c r="L62" s="9">
        <f t="shared" si="19"/>
        <v>29860.908999999996</v>
      </c>
      <c r="M62" s="9">
        <f t="shared" si="20"/>
        <v>-1364.8810000000049</v>
      </c>
      <c r="N62" s="13"/>
    </row>
    <row r="63" spans="1:14">
      <c r="A63" s="15">
        <v>3</v>
      </c>
      <c r="B63" s="8" t="s">
        <v>74</v>
      </c>
      <c r="C63" s="9">
        <v>0</v>
      </c>
      <c r="D63" s="9">
        <v>19.89</v>
      </c>
      <c r="E63" s="9">
        <v>170.47</v>
      </c>
      <c r="F63" s="9">
        <v>131.88999999999999</v>
      </c>
      <c r="G63" s="9">
        <f t="shared" si="18"/>
        <v>322.25</v>
      </c>
      <c r="H63" s="9">
        <v>0</v>
      </c>
      <c r="I63" s="9">
        <v>19.89</v>
      </c>
      <c r="J63" s="9">
        <v>170.47</v>
      </c>
      <c r="K63" s="9">
        <v>131.88999999999999</v>
      </c>
      <c r="L63" s="9">
        <f t="shared" si="19"/>
        <v>322.25</v>
      </c>
      <c r="M63" s="9">
        <f t="shared" si="20"/>
        <v>0</v>
      </c>
      <c r="N63" s="13"/>
    </row>
    <row r="64" spans="1:14">
      <c r="A64" s="14"/>
      <c r="B64" s="17" t="s">
        <v>75</v>
      </c>
      <c r="C64" s="10">
        <f>SUM(C61:C63)</f>
        <v>8765.7479999999996</v>
      </c>
      <c r="D64" s="10">
        <f t="shared" ref="D64:M64" si="21">SUM(D61:D63)</f>
        <v>7745.9195</v>
      </c>
      <c r="E64" s="10">
        <f t="shared" si="21"/>
        <v>5951.9961000000003</v>
      </c>
      <c r="F64" s="10">
        <f t="shared" si="21"/>
        <v>9347.31</v>
      </c>
      <c r="G64" s="10">
        <f t="shared" si="21"/>
        <v>31810.973600000001</v>
      </c>
      <c r="H64" s="10">
        <f t="shared" si="21"/>
        <v>10286.5656</v>
      </c>
      <c r="I64" s="10">
        <f t="shared" si="21"/>
        <v>5372.4567999999999</v>
      </c>
      <c r="J64" s="10">
        <f t="shared" si="21"/>
        <v>6357.0927000000001</v>
      </c>
      <c r="K64" s="10">
        <f t="shared" si="21"/>
        <v>8451.8285999999989</v>
      </c>
      <c r="L64" s="10">
        <f t="shared" si="21"/>
        <v>30467.943699999996</v>
      </c>
      <c r="M64" s="10">
        <f t="shared" si="21"/>
        <v>-1343.029900000005</v>
      </c>
      <c r="N64" s="13"/>
    </row>
    <row r="65" spans="1:14">
      <c r="A65" s="19" t="s">
        <v>76</v>
      </c>
      <c r="B65" s="4" t="s">
        <v>77</v>
      </c>
      <c r="C65" s="10">
        <v>0</v>
      </c>
      <c r="D65" s="10">
        <v>0</v>
      </c>
      <c r="E65" s="10">
        <v>0</v>
      </c>
      <c r="F65" s="10">
        <v>0</v>
      </c>
      <c r="G65" s="9">
        <f>SUM(C65:F65)</f>
        <v>0</v>
      </c>
      <c r="H65" s="10">
        <v>0</v>
      </c>
      <c r="I65" s="10">
        <v>0</v>
      </c>
      <c r="J65" s="10">
        <v>0</v>
      </c>
      <c r="K65" s="10">
        <v>0</v>
      </c>
      <c r="L65" s="9">
        <f>SUM(H65:K65)</f>
        <v>0</v>
      </c>
      <c r="M65" s="9">
        <f>L65-G65</f>
        <v>0</v>
      </c>
      <c r="N65" s="13"/>
    </row>
    <row r="66" spans="1:14">
      <c r="A66" s="19"/>
      <c r="B66" s="20" t="s">
        <v>78</v>
      </c>
      <c r="C66" s="10">
        <f>SUM(C65)</f>
        <v>0</v>
      </c>
      <c r="D66" s="10">
        <f t="shared" ref="D66:M66" si="22">SUM(D65)</f>
        <v>0</v>
      </c>
      <c r="E66" s="10">
        <f t="shared" si="22"/>
        <v>0</v>
      </c>
      <c r="F66" s="10">
        <f t="shared" si="22"/>
        <v>0</v>
      </c>
      <c r="G66" s="10">
        <f t="shared" si="22"/>
        <v>0</v>
      </c>
      <c r="H66" s="10">
        <f t="shared" si="22"/>
        <v>0</v>
      </c>
      <c r="I66" s="10">
        <f t="shared" si="22"/>
        <v>0</v>
      </c>
      <c r="J66" s="10">
        <f t="shared" si="22"/>
        <v>0</v>
      </c>
      <c r="K66" s="10">
        <f t="shared" si="22"/>
        <v>0</v>
      </c>
      <c r="L66" s="10">
        <f t="shared" si="22"/>
        <v>0</v>
      </c>
      <c r="M66" s="10">
        <f t="shared" si="22"/>
        <v>0</v>
      </c>
      <c r="N66" s="13"/>
    </row>
    <row r="67" spans="1:14">
      <c r="A67" s="19" t="s">
        <v>79</v>
      </c>
      <c r="B67" s="20" t="s">
        <v>80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3"/>
    </row>
    <row r="68" spans="1:14">
      <c r="A68" s="15">
        <v>1</v>
      </c>
      <c r="B68" s="21" t="s">
        <v>81</v>
      </c>
      <c r="C68" s="9">
        <v>0</v>
      </c>
      <c r="D68" s="9">
        <v>0</v>
      </c>
      <c r="E68" s="9">
        <v>0</v>
      </c>
      <c r="F68" s="9">
        <v>0</v>
      </c>
      <c r="G68" s="9">
        <f t="shared" ref="G68:G69" si="23">SUM(C68:F68)</f>
        <v>0</v>
      </c>
      <c r="H68" s="9">
        <v>6.08</v>
      </c>
      <c r="I68" s="9">
        <v>15.69</v>
      </c>
      <c r="J68" s="9">
        <v>89.16</v>
      </c>
      <c r="K68" s="9">
        <v>101.93</v>
      </c>
      <c r="L68" s="9">
        <f t="shared" ref="L68:L69" si="24">SUM(H68:K68)</f>
        <v>212.86</v>
      </c>
      <c r="M68" s="9">
        <f t="shared" ref="M68:M69" si="25">L68-G68</f>
        <v>212.86</v>
      </c>
      <c r="N68" s="13"/>
    </row>
    <row r="69" spans="1:14">
      <c r="A69" s="15">
        <v>2</v>
      </c>
      <c r="B69" s="21" t="s">
        <v>82</v>
      </c>
      <c r="C69" s="9">
        <v>0</v>
      </c>
      <c r="D69" s="9">
        <v>0</v>
      </c>
      <c r="E69" s="9">
        <v>0</v>
      </c>
      <c r="F69" s="9">
        <v>0</v>
      </c>
      <c r="G69" s="9">
        <f t="shared" si="23"/>
        <v>0</v>
      </c>
      <c r="H69" s="9">
        <v>1.43</v>
      </c>
      <c r="I69" s="9">
        <v>33.880000000000003</v>
      </c>
      <c r="J69" s="9">
        <v>34.39</v>
      </c>
      <c r="K69" s="9">
        <v>294.02999999999997</v>
      </c>
      <c r="L69" s="9">
        <f t="shared" si="24"/>
        <v>363.72999999999996</v>
      </c>
      <c r="M69" s="9">
        <f t="shared" si="25"/>
        <v>363.72999999999996</v>
      </c>
      <c r="N69" s="13"/>
    </row>
    <row r="70" spans="1:14">
      <c r="A70" s="19"/>
      <c r="B70" s="20" t="s">
        <v>83</v>
      </c>
      <c r="C70" s="10">
        <f>SUM(C68:C69)</f>
        <v>0</v>
      </c>
      <c r="D70" s="10">
        <f t="shared" ref="D70:M70" si="26">SUM(D68:D69)</f>
        <v>0</v>
      </c>
      <c r="E70" s="10">
        <f t="shared" si="26"/>
        <v>0</v>
      </c>
      <c r="F70" s="10">
        <f t="shared" si="26"/>
        <v>0</v>
      </c>
      <c r="G70" s="10">
        <f t="shared" si="26"/>
        <v>0</v>
      </c>
      <c r="H70" s="10">
        <f t="shared" si="26"/>
        <v>7.51</v>
      </c>
      <c r="I70" s="10">
        <f t="shared" si="26"/>
        <v>49.57</v>
      </c>
      <c r="J70" s="10">
        <f t="shared" si="26"/>
        <v>123.55</v>
      </c>
      <c r="K70" s="10">
        <f t="shared" si="26"/>
        <v>395.96</v>
      </c>
      <c r="L70" s="10">
        <f t="shared" si="26"/>
        <v>576.58999999999992</v>
      </c>
      <c r="M70" s="10">
        <f t="shared" si="26"/>
        <v>576.58999999999992</v>
      </c>
      <c r="N70" s="13"/>
    </row>
    <row r="71" spans="1:14">
      <c r="A71" s="19"/>
      <c r="B71" s="20" t="s">
        <v>84</v>
      </c>
      <c r="C71" s="10">
        <f>SUM(C59+C64+C66+C70)</f>
        <v>73542.171936808052</v>
      </c>
      <c r="D71" s="10">
        <f t="shared" ref="D71:M71" si="27">SUM(D59+D64+D66+D70)</f>
        <v>97788.663352898671</v>
      </c>
      <c r="E71" s="10">
        <f t="shared" si="27"/>
        <v>163227.37957827421</v>
      </c>
      <c r="F71" s="10">
        <f t="shared" si="27"/>
        <v>466367.6003586817</v>
      </c>
      <c r="G71" s="10">
        <f t="shared" si="27"/>
        <v>800925.81522666267</v>
      </c>
      <c r="H71" s="10">
        <f t="shared" si="27"/>
        <v>76256.16481684985</v>
      </c>
      <c r="I71" s="10">
        <f t="shared" si="27"/>
        <v>94105.687434437452</v>
      </c>
      <c r="J71" s="10">
        <f t="shared" si="27"/>
        <v>168237.32728450591</v>
      </c>
      <c r="K71" s="10">
        <f t="shared" si="27"/>
        <v>484711.17527421314</v>
      </c>
      <c r="L71" s="10">
        <f t="shared" si="27"/>
        <v>823310.35481000633</v>
      </c>
      <c r="M71" s="10">
        <f t="shared" si="27"/>
        <v>22384.53958334378</v>
      </c>
      <c r="N71" s="13"/>
    </row>
  </sheetData>
  <mergeCells count="14">
    <mergeCell ref="H6:L6"/>
    <mergeCell ref="A15:B15"/>
    <mergeCell ref="A58:B58"/>
    <mergeCell ref="A59:B59"/>
    <mergeCell ref="A1:M1"/>
    <mergeCell ref="A2:M2"/>
    <mergeCell ref="A3:M3"/>
    <mergeCell ref="K4:M4"/>
    <mergeCell ref="A5:A7"/>
    <mergeCell ref="B5:B7"/>
    <mergeCell ref="C5:G5"/>
    <mergeCell ref="H5:L5"/>
    <mergeCell ref="M5:M7"/>
    <mergeCell ref="C6:G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T57"/>
  <sheetViews>
    <sheetView zoomScale="60" zoomScaleNormal="60" workbookViewId="0">
      <selection activeCell="Z16" sqref="Z16"/>
    </sheetView>
  </sheetViews>
  <sheetFormatPr defaultRowHeight="20.25"/>
  <cols>
    <col min="1" max="1" width="4.85546875" style="208" bestFit="1" customWidth="1"/>
    <col min="2" max="2" width="50.42578125" style="208" bestFit="1" customWidth="1"/>
    <col min="3" max="3" width="13.85546875" style="208" customWidth="1"/>
    <col min="4" max="4" width="13.85546875" style="241" customWidth="1"/>
    <col min="5" max="5" width="12.85546875" style="208" customWidth="1"/>
    <col min="6" max="6" width="14" style="241" customWidth="1"/>
    <col min="7" max="7" width="12.85546875" style="242" customWidth="1"/>
    <col min="8" max="8" width="16" style="241" customWidth="1"/>
    <col min="9" max="9" width="14.85546875" style="208" customWidth="1"/>
    <col min="10" max="10" width="14.28515625" style="241" customWidth="1"/>
    <col min="11" max="11" width="13.7109375" style="208" customWidth="1"/>
    <col min="12" max="12" width="14.140625" style="241" customWidth="1"/>
    <col min="13" max="13" width="13.28515625" style="208" customWidth="1"/>
    <col min="14" max="14" width="16.42578125" style="241" customWidth="1"/>
    <col min="15" max="15" width="13.42578125" style="208" customWidth="1"/>
    <col min="16" max="16" width="13" style="208" customWidth="1"/>
    <col min="17" max="17" width="12.7109375" style="208" customWidth="1"/>
    <col min="18" max="18" width="15.28515625" style="208" customWidth="1"/>
    <col min="19" max="19" width="14.42578125" style="208" customWidth="1"/>
    <col min="20" max="20" width="14" style="208" customWidth="1"/>
    <col min="21" max="16384" width="9.140625" style="208"/>
  </cols>
  <sheetData>
    <row r="3" spans="1:20" ht="27.75">
      <c r="A3" s="779" t="s">
        <v>206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0"/>
      <c r="R3" s="780"/>
      <c r="S3" s="780"/>
      <c r="T3" s="780"/>
    </row>
    <row r="4" spans="1:20">
      <c r="A4" s="781" t="s">
        <v>207</v>
      </c>
      <c r="B4" s="782"/>
      <c r="C4" s="782"/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  <c r="Q4" s="782"/>
      <c r="R4" s="782"/>
      <c r="S4" s="782"/>
      <c r="T4" s="782"/>
    </row>
    <row r="5" spans="1:20" ht="21" thickBot="1">
      <c r="A5" s="783" t="s">
        <v>87</v>
      </c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</row>
    <row r="6" spans="1:20" ht="39.75" customHeight="1">
      <c r="A6" s="785" t="s">
        <v>158</v>
      </c>
      <c r="B6" s="788" t="s">
        <v>4</v>
      </c>
      <c r="C6" s="758" t="s">
        <v>160</v>
      </c>
      <c r="D6" s="759"/>
      <c r="E6" s="760"/>
      <c r="F6" s="759"/>
      <c r="G6" s="760"/>
      <c r="H6" s="761"/>
      <c r="I6" s="755" t="s">
        <v>208</v>
      </c>
      <c r="J6" s="756"/>
      <c r="K6" s="756"/>
      <c r="L6" s="756"/>
      <c r="M6" s="756"/>
      <c r="N6" s="757"/>
      <c r="O6" s="755" t="s">
        <v>209</v>
      </c>
      <c r="P6" s="756"/>
      <c r="Q6" s="756"/>
      <c r="R6" s="756"/>
      <c r="S6" s="756"/>
      <c r="T6" s="757"/>
    </row>
    <row r="7" spans="1:20" ht="27.75" customHeight="1">
      <c r="A7" s="786"/>
      <c r="B7" s="789"/>
      <c r="C7" s="777" t="s">
        <v>164</v>
      </c>
      <c r="D7" s="778"/>
      <c r="E7" s="764" t="s">
        <v>165</v>
      </c>
      <c r="F7" s="778"/>
      <c r="G7" s="765" t="s">
        <v>166</v>
      </c>
      <c r="H7" s="776"/>
      <c r="I7" s="777" t="s">
        <v>164</v>
      </c>
      <c r="J7" s="778"/>
      <c r="K7" s="764" t="s">
        <v>165</v>
      </c>
      <c r="L7" s="778"/>
      <c r="M7" s="765" t="s">
        <v>166</v>
      </c>
      <c r="N7" s="776"/>
      <c r="O7" s="777" t="s">
        <v>164</v>
      </c>
      <c r="P7" s="778"/>
      <c r="Q7" s="764" t="s">
        <v>165</v>
      </c>
      <c r="R7" s="778"/>
      <c r="S7" s="765" t="s">
        <v>166</v>
      </c>
      <c r="T7" s="776"/>
    </row>
    <row r="8" spans="1:20" ht="36.75" customHeight="1" thickBot="1">
      <c r="A8" s="787"/>
      <c r="B8" s="790"/>
      <c r="C8" s="209" t="s">
        <v>167</v>
      </c>
      <c r="D8" s="210" t="s">
        <v>168</v>
      </c>
      <c r="E8" s="211" t="s">
        <v>167</v>
      </c>
      <c r="F8" s="210" t="s">
        <v>168</v>
      </c>
      <c r="G8" s="211" t="s">
        <v>167</v>
      </c>
      <c r="H8" s="212" t="s">
        <v>168</v>
      </c>
      <c r="I8" s="209" t="s">
        <v>167</v>
      </c>
      <c r="J8" s="210" t="s">
        <v>168</v>
      </c>
      <c r="K8" s="211" t="s">
        <v>167</v>
      </c>
      <c r="L8" s="210" t="s">
        <v>168</v>
      </c>
      <c r="M8" s="211" t="s">
        <v>167</v>
      </c>
      <c r="N8" s="212" t="s">
        <v>168</v>
      </c>
      <c r="O8" s="209" t="s">
        <v>167</v>
      </c>
      <c r="P8" s="210" t="s">
        <v>168</v>
      </c>
      <c r="Q8" s="211" t="s">
        <v>167</v>
      </c>
      <c r="R8" s="210" t="s">
        <v>168</v>
      </c>
      <c r="S8" s="211" t="s">
        <v>167</v>
      </c>
      <c r="T8" s="212" t="s">
        <v>168</v>
      </c>
    </row>
    <row r="9" spans="1:20" ht="32.1" customHeight="1">
      <c r="A9" s="213">
        <v>1</v>
      </c>
      <c r="B9" s="214" t="s">
        <v>17</v>
      </c>
      <c r="C9" s="215">
        <v>894735</v>
      </c>
      <c r="D9" s="216">
        <v>11743.98</v>
      </c>
      <c r="E9" s="217">
        <f>SUM(G9-C9)</f>
        <v>148934</v>
      </c>
      <c r="F9" s="216">
        <f>SUM(H9-D9)</f>
        <v>6709.8100000000013</v>
      </c>
      <c r="G9" s="217">
        <v>1043669</v>
      </c>
      <c r="H9" s="218">
        <v>18453.79</v>
      </c>
      <c r="I9" s="219">
        <v>579076</v>
      </c>
      <c r="J9" s="220">
        <v>6253.12</v>
      </c>
      <c r="K9" s="221">
        <v>430399</v>
      </c>
      <c r="L9" s="220">
        <v>11461.7</v>
      </c>
      <c r="M9" s="221">
        <v>1009475</v>
      </c>
      <c r="N9" s="222">
        <v>17714.82</v>
      </c>
      <c r="O9" s="215">
        <f>C9-I9</f>
        <v>315659</v>
      </c>
      <c r="P9" s="216">
        <f t="shared" ref="P9:T24" si="0">D9-J9</f>
        <v>5490.86</v>
      </c>
      <c r="Q9" s="217">
        <f t="shared" si="0"/>
        <v>-281465</v>
      </c>
      <c r="R9" s="216">
        <f t="shared" si="0"/>
        <v>-4751.8899999999994</v>
      </c>
      <c r="S9" s="217">
        <f t="shared" si="0"/>
        <v>34194</v>
      </c>
      <c r="T9" s="218">
        <f t="shared" si="0"/>
        <v>738.97000000000116</v>
      </c>
    </row>
    <row r="10" spans="1:20" ht="32.1" customHeight="1">
      <c r="A10" s="177">
        <v>2</v>
      </c>
      <c r="B10" s="178" t="s">
        <v>18</v>
      </c>
      <c r="C10" s="223">
        <v>135105</v>
      </c>
      <c r="D10" s="224">
        <v>4084.9818290009998</v>
      </c>
      <c r="E10" s="225">
        <f t="shared" ref="E10:F56" si="1">SUM(G10-C10)</f>
        <v>38575</v>
      </c>
      <c r="F10" s="224">
        <f t="shared" si="1"/>
        <v>1439.8736609130001</v>
      </c>
      <c r="G10" s="225">
        <v>173680</v>
      </c>
      <c r="H10" s="226">
        <v>5524.8554899139999</v>
      </c>
      <c r="I10" s="223">
        <v>134707</v>
      </c>
      <c r="J10" s="224">
        <v>3361.0437000000002</v>
      </c>
      <c r="K10" s="225">
        <v>142294</v>
      </c>
      <c r="L10" s="224">
        <v>4705.1000000000004</v>
      </c>
      <c r="M10" s="225">
        <v>277001</v>
      </c>
      <c r="N10" s="226">
        <v>8066.1436999999996</v>
      </c>
      <c r="O10" s="223">
        <f t="shared" ref="O10:T56" si="2">C10-I10</f>
        <v>398</v>
      </c>
      <c r="P10" s="224">
        <f t="shared" si="0"/>
        <v>723.93812900099965</v>
      </c>
      <c r="Q10" s="225">
        <f t="shared" si="0"/>
        <v>-103719</v>
      </c>
      <c r="R10" s="224">
        <f t="shared" si="0"/>
        <v>-3265.2263390870003</v>
      </c>
      <c r="S10" s="225">
        <f t="shared" si="0"/>
        <v>-103321</v>
      </c>
      <c r="T10" s="226">
        <f t="shared" si="0"/>
        <v>-2541.2882100859997</v>
      </c>
    </row>
    <row r="11" spans="1:20" ht="32.1" customHeight="1">
      <c r="A11" s="177">
        <v>3</v>
      </c>
      <c r="B11" s="178" t="s">
        <v>19</v>
      </c>
      <c r="C11" s="223">
        <v>283210</v>
      </c>
      <c r="D11" s="224">
        <v>3651.31</v>
      </c>
      <c r="E11" s="225">
        <f t="shared" si="1"/>
        <v>139668</v>
      </c>
      <c r="F11" s="224">
        <f t="shared" si="1"/>
        <v>4635.74</v>
      </c>
      <c r="G11" s="225">
        <v>422878</v>
      </c>
      <c r="H11" s="226">
        <v>8287.0499999999993</v>
      </c>
      <c r="I11" s="223">
        <v>278224</v>
      </c>
      <c r="J11" s="224">
        <v>4060.45</v>
      </c>
      <c r="K11" s="225">
        <v>142417</v>
      </c>
      <c r="L11" s="224">
        <v>6274.27</v>
      </c>
      <c r="M11" s="225">
        <v>420641</v>
      </c>
      <c r="N11" s="226">
        <v>10334.719999999999</v>
      </c>
      <c r="O11" s="223">
        <f t="shared" si="2"/>
        <v>4986</v>
      </c>
      <c r="P11" s="224">
        <f t="shared" si="0"/>
        <v>-409.13999999999987</v>
      </c>
      <c r="Q11" s="225">
        <f t="shared" si="0"/>
        <v>-2749</v>
      </c>
      <c r="R11" s="224">
        <f t="shared" si="0"/>
        <v>-1638.5300000000007</v>
      </c>
      <c r="S11" s="225">
        <f t="shared" si="0"/>
        <v>2237</v>
      </c>
      <c r="T11" s="226">
        <f t="shared" si="0"/>
        <v>-2047.67</v>
      </c>
    </row>
    <row r="12" spans="1:20" ht="32.1" customHeight="1">
      <c r="A12" s="177">
        <v>4</v>
      </c>
      <c r="B12" s="178" t="s">
        <v>20</v>
      </c>
      <c r="C12" s="223">
        <v>301776</v>
      </c>
      <c r="D12" s="224">
        <v>5240.8715000000002</v>
      </c>
      <c r="E12" s="225">
        <f t="shared" si="1"/>
        <v>507105</v>
      </c>
      <c r="F12" s="224">
        <f t="shared" si="1"/>
        <v>7581.1297999999997</v>
      </c>
      <c r="G12" s="225">
        <v>808881</v>
      </c>
      <c r="H12" s="226">
        <v>12822.0013</v>
      </c>
      <c r="I12" s="223">
        <v>333237</v>
      </c>
      <c r="J12" s="224">
        <v>5481.8918999999996</v>
      </c>
      <c r="K12" s="225">
        <v>525708</v>
      </c>
      <c r="L12" s="224">
        <v>15167.910600000001</v>
      </c>
      <c r="M12" s="225">
        <v>858945</v>
      </c>
      <c r="N12" s="226">
        <v>20649.802500000002</v>
      </c>
      <c r="O12" s="223">
        <f t="shared" si="2"/>
        <v>-31461</v>
      </c>
      <c r="P12" s="224">
        <f t="shared" si="0"/>
        <v>-241.02039999999943</v>
      </c>
      <c r="Q12" s="225">
        <f t="shared" si="0"/>
        <v>-18603</v>
      </c>
      <c r="R12" s="224">
        <f t="shared" si="0"/>
        <v>-7586.7808000000014</v>
      </c>
      <c r="S12" s="225">
        <f t="shared" si="0"/>
        <v>-50064</v>
      </c>
      <c r="T12" s="226">
        <f t="shared" si="0"/>
        <v>-7827.8012000000017</v>
      </c>
    </row>
    <row r="13" spans="1:20" ht="32.1" customHeight="1">
      <c r="A13" s="177">
        <v>5</v>
      </c>
      <c r="B13" s="178" t="s">
        <v>21</v>
      </c>
      <c r="C13" s="223">
        <v>313559</v>
      </c>
      <c r="D13" s="224">
        <v>3510.6249410320002</v>
      </c>
      <c r="E13" s="225">
        <f t="shared" si="1"/>
        <v>136493</v>
      </c>
      <c r="F13" s="224">
        <f t="shared" si="1"/>
        <v>2621.4567339689997</v>
      </c>
      <c r="G13" s="225">
        <v>450052</v>
      </c>
      <c r="H13" s="226">
        <v>6132.0816750009999</v>
      </c>
      <c r="I13" s="223">
        <v>276880</v>
      </c>
      <c r="J13" s="224">
        <v>3173.6398411279997</v>
      </c>
      <c r="K13" s="225">
        <v>119835</v>
      </c>
      <c r="L13" s="224">
        <v>3611.2411501679999</v>
      </c>
      <c r="M13" s="225">
        <v>396715</v>
      </c>
      <c r="N13" s="226">
        <v>6784.8809912959996</v>
      </c>
      <c r="O13" s="223">
        <f t="shared" si="2"/>
        <v>36679</v>
      </c>
      <c r="P13" s="224">
        <f t="shared" si="0"/>
        <v>336.98509990400044</v>
      </c>
      <c r="Q13" s="225">
        <f t="shared" si="0"/>
        <v>16658</v>
      </c>
      <c r="R13" s="224">
        <f t="shared" si="0"/>
        <v>-989.78441619900013</v>
      </c>
      <c r="S13" s="225">
        <f t="shared" si="0"/>
        <v>53337</v>
      </c>
      <c r="T13" s="226">
        <f t="shared" si="0"/>
        <v>-652.7993162949997</v>
      </c>
    </row>
    <row r="14" spans="1:20" ht="32.1" customHeight="1">
      <c r="A14" s="177">
        <v>6</v>
      </c>
      <c r="B14" s="178" t="s">
        <v>24</v>
      </c>
      <c r="C14" s="223">
        <v>0</v>
      </c>
      <c r="D14" s="224">
        <v>0</v>
      </c>
      <c r="E14" s="225">
        <f t="shared" si="1"/>
        <v>3752</v>
      </c>
      <c r="F14" s="224">
        <f t="shared" si="1"/>
        <v>58.29</v>
      </c>
      <c r="G14" s="225">
        <v>3752</v>
      </c>
      <c r="H14" s="226">
        <v>58.29</v>
      </c>
      <c r="I14" s="223">
        <v>0</v>
      </c>
      <c r="J14" s="224">
        <v>0</v>
      </c>
      <c r="K14" s="225">
        <v>4312</v>
      </c>
      <c r="L14" s="224">
        <v>68.069999999999993</v>
      </c>
      <c r="M14" s="225">
        <v>4312</v>
      </c>
      <c r="N14" s="226">
        <v>68.069999999999993</v>
      </c>
      <c r="O14" s="223">
        <f t="shared" si="2"/>
        <v>0</v>
      </c>
      <c r="P14" s="224">
        <f t="shared" si="0"/>
        <v>0</v>
      </c>
      <c r="Q14" s="225">
        <f t="shared" si="0"/>
        <v>-560</v>
      </c>
      <c r="R14" s="224">
        <f t="shared" si="0"/>
        <v>-9.779999999999994</v>
      </c>
      <c r="S14" s="225">
        <f t="shared" si="0"/>
        <v>-560</v>
      </c>
      <c r="T14" s="226">
        <f t="shared" si="0"/>
        <v>-9.779999999999994</v>
      </c>
    </row>
    <row r="15" spans="1:20" ht="32.1" customHeight="1">
      <c r="A15" s="177">
        <v>7</v>
      </c>
      <c r="B15" s="178" t="s">
        <v>25</v>
      </c>
      <c r="C15" s="223">
        <v>13236</v>
      </c>
      <c r="D15" s="224">
        <v>303.30470000000003</v>
      </c>
      <c r="E15" s="225">
        <f t="shared" si="1"/>
        <v>2400</v>
      </c>
      <c r="F15" s="224">
        <f t="shared" si="1"/>
        <v>254.7998</v>
      </c>
      <c r="G15" s="225">
        <v>15636</v>
      </c>
      <c r="H15" s="226">
        <v>558.10450000000003</v>
      </c>
      <c r="I15" s="223">
        <v>8259</v>
      </c>
      <c r="J15" s="224">
        <v>264.40989999999999</v>
      </c>
      <c r="K15" s="225">
        <v>3518</v>
      </c>
      <c r="L15" s="224">
        <v>335.35470000000004</v>
      </c>
      <c r="M15" s="225">
        <v>11777</v>
      </c>
      <c r="N15" s="226">
        <v>599.76459999999997</v>
      </c>
      <c r="O15" s="223">
        <f t="shared" si="2"/>
        <v>4977</v>
      </c>
      <c r="P15" s="224">
        <f t="shared" si="0"/>
        <v>38.894800000000032</v>
      </c>
      <c r="Q15" s="225">
        <f t="shared" si="0"/>
        <v>-1118</v>
      </c>
      <c r="R15" s="224">
        <f t="shared" si="0"/>
        <v>-80.554900000000032</v>
      </c>
      <c r="S15" s="225">
        <f t="shared" si="0"/>
        <v>3859</v>
      </c>
      <c r="T15" s="226">
        <f t="shared" si="0"/>
        <v>-41.660099999999943</v>
      </c>
    </row>
    <row r="16" spans="1:20" ht="32.1" customHeight="1">
      <c r="A16" s="177">
        <v>8</v>
      </c>
      <c r="B16" s="178" t="s">
        <v>26</v>
      </c>
      <c r="C16" s="223">
        <v>37926</v>
      </c>
      <c r="D16" s="224">
        <v>448.22</v>
      </c>
      <c r="E16" s="225">
        <f t="shared" si="1"/>
        <v>17926</v>
      </c>
      <c r="F16" s="224">
        <f t="shared" si="1"/>
        <v>385.11</v>
      </c>
      <c r="G16" s="225">
        <v>55852</v>
      </c>
      <c r="H16" s="226">
        <v>833.33</v>
      </c>
      <c r="I16" s="223">
        <v>29232</v>
      </c>
      <c r="J16" s="224">
        <v>344.7</v>
      </c>
      <c r="K16" s="225">
        <v>14130</v>
      </c>
      <c r="L16" s="224">
        <v>345.92</v>
      </c>
      <c r="M16" s="225">
        <v>43362</v>
      </c>
      <c r="N16" s="226">
        <v>690.62</v>
      </c>
      <c r="O16" s="223">
        <f t="shared" si="2"/>
        <v>8694</v>
      </c>
      <c r="P16" s="224">
        <f t="shared" si="0"/>
        <v>103.52000000000004</v>
      </c>
      <c r="Q16" s="225">
        <f t="shared" si="0"/>
        <v>3796</v>
      </c>
      <c r="R16" s="224">
        <f t="shared" si="0"/>
        <v>39.19</v>
      </c>
      <c r="S16" s="225">
        <f t="shared" si="0"/>
        <v>12490</v>
      </c>
      <c r="T16" s="226">
        <f t="shared" si="0"/>
        <v>142.71000000000004</v>
      </c>
    </row>
    <row r="17" spans="1:20" ht="32.1" customHeight="1">
      <c r="A17" s="177">
        <v>9</v>
      </c>
      <c r="B17" s="178" t="s">
        <v>27</v>
      </c>
      <c r="C17" s="223">
        <v>32032</v>
      </c>
      <c r="D17" s="224">
        <v>561.13210000000004</v>
      </c>
      <c r="E17" s="225">
        <f t="shared" si="1"/>
        <v>37674</v>
      </c>
      <c r="F17" s="224">
        <f t="shared" si="1"/>
        <v>2047.9729</v>
      </c>
      <c r="G17" s="225">
        <v>69706</v>
      </c>
      <c r="H17" s="226">
        <v>2609.105</v>
      </c>
      <c r="I17" s="223">
        <v>0</v>
      </c>
      <c r="J17" s="224">
        <v>0</v>
      </c>
      <c r="K17" s="225">
        <v>66190</v>
      </c>
      <c r="L17" s="224">
        <v>2683.6559999999999</v>
      </c>
      <c r="M17" s="225">
        <v>66190</v>
      </c>
      <c r="N17" s="226">
        <v>2683.6559999999999</v>
      </c>
      <c r="O17" s="223">
        <f t="shared" si="2"/>
        <v>32032</v>
      </c>
      <c r="P17" s="224">
        <f t="shared" si="0"/>
        <v>561.13210000000004</v>
      </c>
      <c r="Q17" s="225">
        <f t="shared" si="0"/>
        <v>-28516</v>
      </c>
      <c r="R17" s="224">
        <f t="shared" si="0"/>
        <v>-635.68309999999997</v>
      </c>
      <c r="S17" s="225">
        <f t="shared" si="0"/>
        <v>3516</v>
      </c>
      <c r="T17" s="226">
        <f t="shared" si="0"/>
        <v>-74.550999999999931</v>
      </c>
    </row>
    <row r="18" spans="1:20" ht="32.1" customHeight="1">
      <c r="A18" s="177">
        <v>10</v>
      </c>
      <c r="B18" s="183" t="s">
        <v>28</v>
      </c>
      <c r="C18" s="223">
        <v>9106</v>
      </c>
      <c r="D18" s="224">
        <v>156.08763098700001</v>
      </c>
      <c r="E18" s="225">
        <f t="shared" si="1"/>
        <v>2298</v>
      </c>
      <c r="F18" s="224">
        <f t="shared" si="1"/>
        <v>135.16619148000001</v>
      </c>
      <c r="G18" s="225">
        <v>11404</v>
      </c>
      <c r="H18" s="226">
        <v>291.25382246700002</v>
      </c>
      <c r="I18" s="223">
        <v>11344</v>
      </c>
      <c r="J18" s="224">
        <v>250.48</v>
      </c>
      <c r="K18" s="225">
        <v>174</v>
      </c>
      <c r="L18" s="224">
        <v>61.73</v>
      </c>
      <c r="M18" s="225">
        <v>11518</v>
      </c>
      <c r="N18" s="226">
        <v>312.20999999999998</v>
      </c>
      <c r="O18" s="223">
        <f t="shared" si="2"/>
        <v>-2238</v>
      </c>
      <c r="P18" s="224">
        <f t="shared" si="0"/>
        <v>-94.392369012999978</v>
      </c>
      <c r="Q18" s="225">
        <f t="shared" si="0"/>
        <v>2124</v>
      </c>
      <c r="R18" s="224">
        <f t="shared" si="0"/>
        <v>73.436191480000019</v>
      </c>
      <c r="S18" s="225">
        <f t="shared" si="0"/>
        <v>-114</v>
      </c>
      <c r="T18" s="226">
        <f t="shared" si="0"/>
        <v>-20.956177532999959</v>
      </c>
    </row>
    <row r="19" spans="1:20" ht="32.1" customHeight="1">
      <c r="A19" s="177">
        <v>11</v>
      </c>
      <c r="B19" s="178" t="s">
        <v>29</v>
      </c>
      <c r="C19" s="223">
        <v>7634</v>
      </c>
      <c r="D19" s="224">
        <v>216.8965</v>
      </c>
      <c r="E19" s="225">
        <f t="shared" si="1"/>
        <v>26383</v>
      </c>
      <c r="F19" s="224">
        <f t="shared" si="1"/>
        <v>411.9359</v>
      </c>
      <c r="G19" s="225">
        <v>34017</v>
      </c>
      <c r="H19" s="226">
        <v>628.83240000000001</v>
      </c>
      <c r="I19" s="223">
        <v>30189</v>
      </c>
      <c r="J19" s="224">
        <v>466.27</v>
      </c>
      <c r="K19" s="225">
        <v>3708</v>
      </c>
      <c r="L19" s="224">
        <v>187.83</v>
      </c>
      <c r="M19" s="225">
        <v>33897</v>
      </c>
      <c r="N19" s="226">
        <v>654.1</v>
      </c>
      <c r="O19" s="223">
        <f t="shared" si="2"/>
        <v>-22555</v>
      </c>
      <c r="P19" s="224">
        <f t="shared" si="0"/>
        <v>-249.37349999999998</v>
      </c>
      <c r="Q19" s="225">
        <f t="shared" si="0"/>
        <v>22675</v>
      </c>
      <c r="R19" s="224">
        <f t="shared" si="0"/>
        <v>224.10589999999999</v>
      </c>
      <c r="S19" s="225">
        <f t="shared" si="0"/>
        <v>120</v>
      </c>
      <c r="T19" s="226">
        <f t="shared" si="0"/>
        <v>-25.267600000000016</v>
      </c>
    </row>
    <row r="20" spans="1:20" ht="32.1" customHeight="1">
      <c r="A20" s="177">
        <v>12</v>
      </c>
      <c r="B20" s="178" t="s">
        <v>30</v>
      </c>
      <c r="C20" s="223">
        <v>740</v>
      </c>
      <c r="D20" s="224">
        <v>13.43</v>
      </c>
      <c r="E20" s="225">
        <f t="shared" si="1"/>
        <v>3448</v>
      </c>
      <c r="F20" s="224">
        <f t="shared" si="1"/>
        <v>164.44200000000001</v>
      </c>
      <c r="G20" s="225">
        <v>4188</v>
      </c>
      <c r="H20" s="226">
        <v>177.87200000000001</v>
      </c>
      <c r="I20" s="223">
        <v>3556</v>
      </c>
      <c r="J20" s="224">
        <v>149.19</v>
      </c>
      <c r="K20" s="225">
        <v>594</v>
      </c>
      <c r="L20" s="224">
        <v>45.08</v>
      </c>
      <c r="M20" s="225">
        <v>4150</v>
      </c>
      <c r="N20" s="226">
        <v>194.27</v>
      </c>
      <c r="O20" s="223">
        <f t="shared" si="2"/>
        <v>-2816</v>
      </c>
      <c r="P20" s="224">
        <f t="shared" si="0"/>
        <v>-135.76</v>
      </c>
      <c r="Q20" s="225">
        <f t="shared" si="0"/>
        <v>2854</v>
      </c>
      <c r="R20" s="224">
        <f t="shared" si="0"/>
        <v>119.36200000000001</v>
      </c>
      <c r="S20" s="225">
        <f t="shared" si="0"/>
        <v>38</v>
      </c>
      <c r="T20" s="226">
        <f t="shared" si="0"/>
        <v>-16.397999999999996</v>
      </c>
    </row>
    <row r="21" spans="1:20" ht="32.1" customHeight="1">
      <c r="A21" s="177">
        <v>13</v>
      </c>
      <c r="B21" s="178" t="s">
        <v>31</v>
      </c>
      <c r="C21" s="223">
        <v>25313</v>
      </c>
      <c r="D21" s="224">
        <v>528.766463307143</v>
      </c>
      <c r="E21" s="225">
        <f t="shared" si="1"/>
        <v>5741</v>
      </c>
      <c r="F21" s="224">
        <f t="shared" si="1"/>
        <v>225.630505730295</v>
      </c>
      <c r="G21" s="225">
        <v>31054</v>
      </c>
      <c r="H21" s="226">
        <v>754.396969037438</v>
      </c>
      <c r="I21" s="223">
        <v>29232</v>
      </c>
      <c r="J21" s="224">
        <v>403.93540000000002</v>
      </c>
      <c r="K21" s="225">
        <v>3089</v>
      </c>
      <c r="L21" s="224">
        <v>299.69219999999996</v>
      </c>
      <c r="M21" s="225">
        <v>32321</v>
      </c>
      <c r="N21" s="226">
        <v>703.62759999999992</v>
      </c>
      <c r="O21" s="223">
        <f t="shared" si="2"/>
        <v>-3919</v>
      </c>
      <c r="P21" s="224">
        <f t="shared" si="0"/>
        <v>124.83106330714298</v>
      </c>
      <c r="Q21" s="225">
        <f t="shared" si="0"/>
        <v>2652</v>
      </c>
      <c r="R21" s="224">
        <f t="shared" si="0"/>
        <v>-74.061694269704958</v>
      </c>
      <c r="S21" s="225">
        <f t="shared" si="0"/>
        <v>-1267</v>
      </c>
      <c r="T21" s="226">
        <f t="shared" si="0"/>
        <v>50.769369037438082</v>
      </c>
    </row>
    <row r="22" spans="1:20" ht="32.1" customHeight="1">
      <c r="A22" s="177">
        <v>14</v>
      </c>
      <c r="B22" s="178" t="s">
        <v>32</v>
      </c>
      <c r="C22" s="223">
        <v>77787</v>
      </c>
      <c r="D22" s="224">
        <v>513.79870015500001</v>
      </c>
      <c r="E22" s="225">
        <f t="shared" si="1"/>
        <v>16469</v>
      </c>
      <c r="F22" s="224">
        <f t="shared" si="1"/>
        <v>328.44242967299999</v>
      </c>
      <c r="G22" s="225">
        <v>94256</v>
      </c>
      <c r="H22" s="226">
        <v>842.241129828</v>
      </c>
      <c r="I22" s="223">
        <v>30475</v>
      </c>
      <c r="J22" s="224">
        <v>546.3605</v>
      </c>
      <c r="K22" s="225">
        <v>33457</v>
      </c>
      <c r="L22" s="224">
        <v>454.89160000000004</v>
      </c>
      <c r="M22" s="225">
        <v>63932</v>
      </c>
      <c r="N22" s="226">
        <v>1001.2521</v>
      </c>
      <c r="O22" s="223">
        <f t="shared" si="2"/>
        <v>47312</v>
      </c>
      <c r="P22" s="224">
        <f t="shared" si="0"/>
        <v>-32.561799844999996</v>
      </c>
      <c r="Q22" s="225">
        <f t="shared" si="0"/>
        <v>-16988</v>
      </c>
      <c r="R22" s="224">
        <f t="shared" si="0"/>
        <v>-126.44917032700005</v>
      </c>
      <c r="S22" s="225">
        <f t="shared" si="0"/>
        <v>30324</v>
      </c>
      <c r="T22" s="226">
        <f t="shared" si="0"/>
        <v>-159.01097017200004</v>
      </c>
    </row>
    <row r="23" spans="1:20">
      <c r="A23" s="177">
        <v>15</v>
      </c>
      <c r="B23" s="178" t="s">
        <v>33</v>
      </c>
      <c r="C23" s="223">
        <v>3499</v>
      </c>
      <c r="D23" s="224">
        <v>91.526799999999994</v>
      </c>
      <c r="E23" s="225">
        <f t="shared" si="1"/>
        <v>988</v>
      </c>
      <c r="F23" s="224">
        <f t="shared" si="1"/>
        <v>95.346999999999994</v>
      </c>
      <c r="G23" s="225">
        <v>4487</v>
      </c>
      <c r="H23" s="226">
        <v>186.87379999999999</v>
      </c>
      <c r="I23" s="223">
        <v>3533</v>
      </c>
      <c r="J23" s="224">
        <v>86.634751723000008</v>
      </c>
      <c r="K23" s="225">
        <v>1025</v>
      </c>
      <c r="L23" s="224">
        <v>129.47259419299999</v>
      </c>
      <c r="M23" s="225">
        <v>4558</v>
      </c>
      <c r="N23" s="226">
        <v>216.10734591600001</v>
      </c>
      <c r="O23" s="223">
        <f t="shared" si="2"/>
        <v>-34</v>
      </c>
      <c r="P23" s="224">
        <f t="shared" si="0"/>
        <v>4.8920482769999865</v>
      </c>
      <c r="Q23" s="225">
        <f t="shared" si="0"/>
        <v>-37</v>
      </c>
      <c r="R23" s="224">
        <f t="shared" si="0"/>
        <v>-34.125594192999998</v>
      </c>
      <c r="S23" s="225">
        <f t="shared" si="0"/>
        <v>-71</v>
      </c>
      <c r="T23" s="226">
        <f t="shared" si="0"/>
        <v>-29.233545916000025</v>
      </c>
    </row>
    <row r="24" spans="1:20" ht="32.1" customHeight="1">
      <c r="A24" s="177">
        <v>16</v>
      </c>
      <c r="B24" s="178" t="s">
        <v>34</v>
      </c>
      <c r="C24" s="223">
        <v>6930</v>
      </c>
      <c r="D24" s="224">
        <v>91.298883642999996</v>
      </c>
      <c r="E24" s="225">
        <f t="shared" si="1"/>
        <v>17744</v>
      </c>
      <c r="F24" s="224">
        <f t="shared" si="1"/>
        <v>348.47647953000001</v>
      </c>
      <c r="G24" s="225">
        <v>24674</v>
      </c>
      <c r="H24" s="226">
        <v>439.77536317300002</v>
      </c>
      <c r="I24" s="223">
        <v>15526</v>
      </c>
      <c r="J24" s="224">
        <v>253.5514</v>
      </c>
      <c r="K24" s="225">
        <v>9756</v>
      </c>
      <c r="L24" s="224">
        <v>177.47870000000003</v>
      </c>
      <c r="M24" s="225">
        <v>25282</v>
      </c>
      <c r="N24" s="226">
        <v>431.0301</v>
      </c>
      <c r="O24" s="223">
        <f t="shared" si="2"/>
        <v>-8596</v>
      </c>
      <c r="P24" s="224">
        <f t="shared" si="0"/>
        <v>-162.25251635699999</v>
      </c>
      <c r="Q24" s="225">
        <f t="shared" si="0"/>
        <v>7988</v>
      </c>
      <c r="R24" s="224">
        <f t="shared" si="0"/>
        <v>170.99777952999997</v>
      </c>
      <c r="S24" s="225">
        <f t="shared" si="0"/>
        <v>-608</v>
      </c>
      <c r="T24" s="226">
        <f t="shared" si="0"/>
        <v>8.7452631730000121</v>
      </c>
    </row>
    <row r="25" spans="1:20" ht="32.1" customHeight="1">
      <c r="A25" s="177">
        <v>17</v>
      </c>
      <c r="B25" s="178" t="s">
        <v>35</v>
      </c>
      <c r="C25" s="223">
        <v>10</v>
      </c>
      <c r="D25" s="224">
        <v>0.54359999999999997</v>
      </c>
      <c r="E25" s="225">
        <f t="shared" si="1"/>
        <v>39</v>
      </c>
      <c r="F25" s="224">
        <f t="shared" si="1"/>
        <v>0.81199999999999994</v>
      </c>
      <c r="G25" s="225">
        <v>49</v>
      </c>
      <c r="H25" s="226">
        <v>1.3555999999999999</v>
      </c>
      <c r="I25" s="223">
        <v>0</v>
      </c>
      <c r="J25" s="224">
        <v>0</v>
      </c>
      <c r="K25" s="225">
        <v>113</v>
      </c>
      <c r="L25" s="224">
        <v>3.75</v>
      </c>
      <c r="M25" s="225">
        <v>113</v>
      </c>
      <c r="N25" s="226">
        <v>3.75</v>
      </c>
      <c r="O25" s="223">
        <f t="shared" si="2"/>
        <v>10</v>
      </c>
      <c r="P25" s="224">
        <f t="shared" si="2"/>
        <v>0.54359999999999997</v>
      </c>
      <c r="Q25" s="225">
        <f t="shared" si="2"/>
        <v>-74</v>
      </c>
      <c r="R25" s="224">
        <f t="shared" si="2"/>
        <v>-2.9380000000000002</v>
      </c>
      <c r="S25" s="225">
        <f t="shared" si="2"/>
        <v>-64</v>
      </c>
      <c r="T25" s="226">
        <f t="shared" si="2"/>
        <v>-2.3944000000000001</v>
      </c>
    </row>
    <row r="26" spans="1:20" ht="32.1" customHeight="1">
      <c r="A26" s="177">
        <v>18</v>
      </c>
      <c r="B26" s="184" t="s">
        <v>36</v>
      </c>
      <c r="C26" s="223">
        <v>9270</v>
      </c>
      <c r="D26" s="224">
        <v>116.18</v>
      </c>
      <c r="E26" s="225">
        <f t="shared" si="1"/>
        <v>2617</v>
      </c>
      <c r="F26" s="224">
        <f t="shared" si="1"/>
        <v>127.68</v>
      </c>
      <c r="G26" s="225">
        <v>11887</v>
      </c>
      <c r="H26" s="226">
        <v>243.86</v>
      </c>
      <c r="I26" s="223">
        <v>8623</v>
      </c>
      <c r="J26" s="224">
        <v>180.03</v>
      </c>
      <c r="K26" s="225">
        <v>2312</v>
      </c>
      <c r="L26" s="224">
        <v>64.38</v>
      </c>
      <c r="M26" s="225">
        <v>10935</v>
      </c>
      <c r="N26" s="226">
        <v>244.41</v>
      </c>
      <c r="O26" s="223">
        <f t="shared" si="2"/>
        <v>647</v>
      </c>
      <c r="P26" s="224">
        <f t="shared" si="2"/>
        <v>-63.849999999999994</v>
      </c>
      <c r="Q26" s="225">
        <f t="shared" si="2"/>
        <v>305</v>
      </c>
      <c r="R26" s="224">
        <f t="shared" si="2"/>
        <v>63.300000000000011</v>
      </c>
      <c r="S26" s="225">
        <f t="shared" si="2"/>
        <v>952</v>
      </c>
      <c r="T26" s="226">
        <f t="shared" si="2"/>
        <v>-0.54999999999998295</v>
      </c>
    </row>
    <row r="27" spans="1:20" ht="32.1" customHeight="1">
      <c r="A27" s="177">
        <v>19</v>
      </c>
      <c r="B27" s="184" t="s">
        <v>37</v>
      </c>
      <c r="C27" s="223">
        <v>145376</v>
      </c>
      <c r="D27" s="224">
        <v>3185.2351986869999</v>
      </c>
      <c r="E27" s="225">
        <f t="shared" si="1"/>
        <v>145394</v>
      </c>
      <c r="F27" s="224">
        <f t="shared" si="1"/>
        <v>3185.3351156117806</v>
      </c>
      <c r="G27" s="225">
        <v>290770</v>
      </c>
      <c r="H27" s="226">
        <v>6370.5703142987804</v>
      </c>
      <c r="I27" s="223">
        <v>84346</v>
      </c>
      <c r="J27" s="224">
        <v>1585.0811514119998</v>
      </c>
      <c r="K27" s="225">
        <v>57802</v>
      </c>
      <c r="L27" s="224">
        <v>1734.776216558</v>
      </c>
      <c r="M27" s="225">
        <v>142148</v>
      </c>
      <c r="N27" s="226">
        <v>3319.8573679699998</v>
      </c>
      <c r="O27" s="223">
        <f t="shared" si="2"/>
        <v>61030</v>
      </c>
      <c r="P27" s="224">
        <f t="shared" si="2"/>
        <v>1600.154047275</v>
      </c>
      <c r="Q27" s="225">
        <f t="shared" si="2"/>
        <v>87592</v>
      </c>
      <c r="R27" s="224">
        <f t="shared" si="2"/>
        <v>1450.5588990537806</v>
      </c>
      <c r="S27" s="225">
        <f t="shared" si="2"/>
        <v>148622</v>
      </c>
      <c r="T27" s="226">
        <f t="shared" si="2"/>
        <v>3050.7129463287806</v>
      </c>
    </row>
    <row r="28" spans="1:20" ht="32.1" customHeight="1">
      <c r="A28" s="177">
        <v>20</v>
      </c>
      <c r="B28" s="178" t="s">
        <v>38</v>
      </c>
      <c r="C28" s="223">
        <v>0</v>
      </c>
      <c r="D28" s="224">
        <v>0</v>
      </c>
      <c r="E28" s="225">
        <f t="shared" si="1"/>
        <v>302</v>
      </c>
      <c r="F28" s="224">
        <f t="shared" si="1"/>
        <v>5.0837000000000003</v>
      </c>
      <c r="G28" s="225">
        <v>302</v>
      </c>
      <c r="H28" s="226">
        <v>5.0837000000000003</v>
      </c>
      <c r="I28" s="223">
        <v>0</v>
      </c>
      <c r="J28" s="224">
        <v>0</v>
      </c>
      <c r="K28" s="225">
        <v>2036</v>
      </c>
      <c r="L28" s="224">
        <v>31.76</v>
      </c>
      <c r="M28" s="225">
        <v>2036</v>
      </c>
      <c r="N28" s="226">
        <v>31.76</v>
      </c>
      <c r="O28" s="223">
        <f t="shared" si="2"/>
        <v>0</v>
      </c>
      <c r="P28" s="224">
        <f t="shared" si="2"/>
        <v>0</v>
      </c>
      <c r="Q28" s="225">
        <f t="shared" si="2"/>
        <v>-1734</v>
      </c>
      <c r="R28" s="224">
        <f t="shared" si="2"/>
        <v>-26.676300000000001</v>
      </c>
      <c r="S28" s="225">
        <f t="shared" si="2"/>
        <v>-1734</v>
      </c>
      <c r="T28" s="226">
        <f t="shared" si="2"/>
        <v>-26.676300000000001</v>
      </c>
    </row>
    <row r="29" spans="1:20" ht="32.1" customHeight="1">
      <c r="A29" s="177">
        <v>21</v>
      </c>
      <c r="B29" s="184" t="s">
        <v>39</v>
      </c>
      <c r="C29" s="223">
        <v>10645</v>
      </c>
      <c r="D29" s="224">
        <v>204.63390000000001</v>
      </c>
      <c r="E29" s="225">
        <f t="shared" si="1"/>
        <v>94679</v>
      </c>
      <c r="F29" s="224">
        <f t="shared" si="1"/>
        <v>2509.3521000000101</v>
      </c>
      <c r="G29" s="225">
        <v>105324</v>
      </c>
      <c r="H29" s="226">
        <v>2713.9860000000099</v>
      </c>
      <c r="I29" s="223">
        <v>22958</v>
      </c>
      <c r="J29" s="224">
        <v>653.77010000000098</v>
      </c>
      <c r="K29" s="225">
        <v>79115</v>
      </c>
      <c r="L29" s="224">
        <v>2336.3240999999989</v>
      </c>
      <c r="M29" s="225">
        <v>102073</v>
      </c>
      <c r="N29" s="226">
        <v>2990.0942</v>
      </c>
      <c r="O29" s="223">
        <f t="shared" si="2"/>
        <v>-12313</v>
      </c>
      <c r="P29" s="224">
        <f t="shared" si="2"/>
        <v>-449.13620000000094</v>
      </c>
      <c r="Q29" s="225">
        <f t="shared" si="2"/>
        <v>15564</v>
      </c>
      <c r="R29" s="224">
        <f t="shared" si="2"/>
        <v>173.02800000001116</v>
      </c>
      <c r="S29" s="225">
        <f t="shared" si="2"/>
        <v>3251</v>
      </c>
      <c r="T29" s="226">
        <f t="shared" si="2"/>
        <v>-276.10819999999012</v>
      </c>
    </row>
    <row r="30" spans="1:20" ht="32.1" customHeight="1">
      <c r="A30" s="177">
        <v>22</v>
      </c>
      <c r="B30" s="178" t="s">
        <v>43</v>
      </c>
      <c r="C30" s="223">
        <v>169401</v>
      </c>
      <c r="D30" s="224">
        <v>2276.3063119359999</v>
      </c>
      <c r="E30" s="225">
        <f t="shared" si="1"/>
        <v>23135</v>
      </c>
      <c r="F30" s="224">
        <f t="shared" si="1"/>
        <v>1259.827336804</v>
      </c>
      <c r="G30" s="225">
        <v>192536</v>
      </c>
      <c r="H30" s="226">
        <v>3536.1336487399999</v>
      </c>
      <c r="I30" s="223">
        <v>156246</v>
      </c>
      <c r="J30" s="224">
        <v>2219.7966489650003</v>
      </c>
      <c r="K30" s="225">
        <v>25854</v>
      </c>
      <c r="L30" s="224">
        <v>1259.7460746019997</v>
      </c>
      <c r="M30" s="225">
        <v>182100</v>
      </c>
      <c r="N30" s="226">
        <v>3479.5427235669999</v>
      </c>
      <c r="O30" s="223">
        <f t="shared" si="2"/>
        <v>13155</v>
      </c>
      <c r="P30" s="224">
        <f t="shared" si="2"/>
        <v>56.509662970999671</v>
      </c>
      <c r="Q30" s="225">
        <f t="shared" si="2"/>
        <v>-2719</v>
      </c>
      <c r="R30" s="224">
        <f t="shared" si="2"/>
        <v>8.1262202000289108E-2</v>
      </c>
      <c r="S30" s="225">
        <f t="shared" si="2"/>
        <v>10436</v>
      </c>
      <c r="T30" s="226">
        <f t="shared" si="2"/>
        <v>56.59092517299996</v>
      </c>
    </row>
    <row r="31" spans="1:20" ht="32.1" customHeight="1">
      <c r="A31" s="177">
        <v>23</v>
      </c>
      <c r="B31" s="184" t="s">
        <v>44</v>
      </c>
      <c r="C31" s="223">
        <v>8943</v>
      </c>
      <c r="D31" s="224">
        <v>95.023279579000004</v>
      </c>
      <c r="E31" s="225">
        <f t="shared" si="1"/>
        <v>224256</v>
      </c>
      <c r="F31" s="224">
        <f t="shared" si="1"/>
        <v>1072.7609821559299</v>
      </c>
      <c r="G31" s="225">
        <v>233199</v>
      </c>
      <c r="H31" s="226">
        <v>1167.7842617349299</v>
      </c>
      <c r="I31" s="223">
        <v>6538</v>
      </c>
      <c r="J31" s="224">
        <v>91.578699766000014</v>
      </c>
      <c r="K31" s="225">
        <v>104960</v>
      </c>
      <c r="L31" s="224">
        <v>626.82343994882706</v>
      </c>
      <c r="M31" s="225">
        <v>111498</v>
      </c>
      <c r="N31" s="226">
        <v>718.40213971482706</v>
      </c>
      <c r="O31" s="223">
        <f t="shared" si="2"/>
        <v>2405</v>
      </c>
      <c r="P31" s="224">
        <f t="shared" si="2"/>
        <v>3.4445798129999901</v>
      </c>
      <c r="Q31" s="225">
        <f t="shared" si="2"/>
        <v>119296</v>
      </c>
      <c r="R31" s="224">
        <f t="shared" si="2"/>
        <v>445.93754220710287</v>
      </c>
      <c r="S31" s="225">
        <f t="shared" si="2"/>
        <v>121701</v>
      </c>
      <c r="T31" s="226">
        <f t="shared" si="2"/>
        <v>449.38212202010288</v>
      </c>
    </row>
    <row r="32" spans="1:20" ht="32.1" customHeight="1">
      <c r="A32" s="177">
        <v>24</v>
      </c>
      <c r="B32" s="178" t="s">
        <v>45</v>
      </c>
      <c r="C32" s="223">
        <v>6928</v>
      </c>
      <c r="D32" s="224">
        <v>89.843400000000003</v>
      </c>
      <c r="E32" s="225">
        <f t="shared" si="1"/>
        <v>8</v>
      </c>
      <c r="F32" s="224">
        <f t="shared" si="1"/>
        <v>1.0480000000000018</v>
      </c>
      <c r="G32" s="225">
        <v>6936</v>
      </c>
      <c r="H32" s="226">
        <v>90.891400000000004</v>
      </c>
      <c r="I32" s="223">
        <v>0</v>
      </c>
      <c r="J32" s="224">
        <v>0</v>
      </c>
      <c r="K32" s="225">
        <v>6200</v>
      </c>
      <c r="L32" s="224">
        <v>61.48</v>
      </c>
      <c r="M32" s="225">
        <v>6200</v>
      </c>
      <c r="N32" s="226">
        <v>61.48</v>
      </c>
      <c r="O32" s="223">
        <f t="shared" si="2"/>
        <v>6928</v>
      </c>
      <c r="P32" s="224">
        <f t="shared" si="2"/>
        <v>89.843400000000003</v>
      </c>
      <c r="Q32" s="225">
        <f t="shared" si="2"/>
        <v>-6192</v>
      </c>
      <c r="R32" s="224">
        <f t="shared" si="2"/>
        <v>-60.431999999999995</v>
      </c>
      <c r="S32" s="225">
        <f t="shared" si="2"/>
        <v>736</v>
      </c>
      <c r="T32" s="226">
        <f t="shared" si="2"/>
        <v>29.411400000000008</v>
      </c>
    </row>
    <row r="33" spans="1:20" ht="32.1" customHeight="1">
      <c r="A33" s="177">
        <v>25</v>
      </c>
      <c r="B33" s="178" t="s">
        <v>46</v>
      </c>
      <c r="C33" s="223">
        <v>2012</v>
      </c>
      <c r="D33" s="224">
        <v>17.9437</v>
      </c>
      <c r="E33" s="225">
        <f t="shared" si="1"/>
        <v>171</v>
      </c>
      <c r="F33" s="224">
        <f t="shared" si="1"/>
        <v>87.169600000000003</v>
      </c>
      <c r="G33" s="225">
        <v>2183</v>
      </c>
      <c r="H33" s="226">
        <v>105.1133</v>
      </c>
      <c r="I33" s="223">
        <v>2146</v>
      </c>
      <c r="J33" s="224">
        <v>20.252700000000001</v>
      </c>
      <c r="K33" s="225">
        <v>225</v>
      </c>
      <c r="L33" s="224">
        <v>85.073300000000003</v>
      </c>
      <c r="M33" s="225">
        <v>2371</v>
      </c>
      <c r="N33" s="226">
        <v>105.32600000000001</v>
      </c>
      <c r="O33" s="223">
        <f t="shared" si="2"/>
        <v>-134</v>
      </c>
      <c r="P33" s="224">
        <f t="shared" si="2"/>
        <v>-2.3090000000000011</v>
      </c>
      <c r="Q33" s="225">
        <f t="shared" si="2"/>
        <v>-54</v>
      </c>
      <c r="R33" s="224">
        <f t="shared" si="2"/>
        <v>2.0962999999999994</v>
      </c>
      <c r="S33" s="225">
        <f t="shared" si="2"/>
        <v>-188</v>
      </c>
      <c r="T33" s="226">
        <f t="shared" si="2"/>
        <v>-0.21270000000001232</v>
      </c>
    </row>
    <row r="34" spans="1:20" ht="32.1" customHeight="1">
      <c r="A34" s="177">
        <v>26</v>
      </c>
      <c r="B34" s="178" t="s">
        <v>47</v>
      </c>
      <c r="C34" s="223">
        <v>0</v>
      </c>
      <c r="D34" s="224">
        <v>0</v>
      </c>
      <c r="E34" s="225">
        <f t="shared" si="1"/>
        <v>1474</v>
      </c>
      <c r="F34" s="224">
        <f t="shared" si="1"/>
        <v>34.11</v>
      </c>
      <c r="G34" s="225">
        <v>1474</v>
      </c>
      <c r="H34" s="226">
        <v>34.11</v>
      </c>
      <c r="I34" s="223">
        <v>0</v>
      </c>
      <c r="J34" s="224">
        <v>0</v>
      </c>
      <c r="K34" s="225">
        <v>1389</v>
      </c>
      <c r="L34" s="224">
        <v>29.32</v>
      </c>
      <c r="M34" s="225">
        <v>1389</v>
      </c>
      <c r="N34" s="226">
        <v>29.32</v>
      </c>
      <c r="O34" s="223">
        <f t="shared" si="2"/>
        <v>0</v>
      </c>
      <c r="P34" s="224">
        <f t="shared" si="2"/>
        <v>0</v>
      </c>
      <c r="Q34" s="225">
        <f t="shared" si="2"/>
        <v>85</v>
      </c>
      <c r="R34" s="224">
        <f t="shared" si="2"/>
        <v>4.7899999999999991</v>
      </c>
      <c r="S34" s="225">
        <f t="shared" si="2"/>
        <v>85</v>
      </c>
      <c r="T34" s="226">
        <f t="shared" si="2"/>
        <v>4.7899999999999991</v>
      </c>
    </row>
    <row r="35" spans="1:20" ht="32.1" customHeight="1">
      <c r="A35" s="177">
        <v>27</v>
      </c>
      <c r="B35" s="178" t="s">
        <v>48</v>
      </c>
      <c r="C35" s="223">
        <v>44296</v>
      </c>
      <c r="D35" s="224">
        <v>628.97779000000003</v>
      </c>
      <c r="E35" s="225">
        <f t="shared" si="1"/>
        <v>2256</v>
      </c>
      <c r="F35" s="224">
        <f t="shared" si="1"/>
        <v>227.88036999999997</v>
      </c>
      <c r="G35" s="225">
        <v>46552</v>
      </c>
      <c r="H35" s="226">
        <v>856.85816</v>
      </c>
      <c r="I35" s="223">
        <v>37005</v>
      </c>
      <c r="J35" s="224">
        <v>529.93611999999996</v>
      </c>
      <c r="K35" s="225">
        <v>1864</v>
      </c>
      <c r="L35" s="224">
        <v>193.39973000000006</v>
      </c>
      <c r="M35" s="225">
        <v>38869</v>
      </c>
      <c r="N35" s="226">
        <v>723.33585000000005</v>
      </c>
      <c r="O35" s="223">
        <f t="shared" si="2"/>
        <v>7291</v>
      </c>
      <c r="P35" s="224">
        <f t="shared" si="2"/>
        <v>99.041670000000067</v>
      </c>
      <c r="Q35" s="225">
        <f t="shared" si="2"/>
        <v>392</v>
      </c>
      <c r="R35" s="224">
        <f t="shared" si="2"/>
        <v>34.480639999999909</v>
      </c>
      <c r="S35" s="225">
        <f t="shared" si="2"/>
        <v>7683</v>
      </c>
      <c r="T35" s="226">
        <f t="shared" si="2"/>
        <v>133.52230999999995</v>
      </c>
    </row>
    <row r="36" spans="1:20" ht="32.1" customHeight="1">
      <c r="A36" s="177">
        <v>28</v>
      </c>
      <c r="B36" s="178" t="s">
        <v>49</v>
      </c>
      <c r="C36" s="223">
        <v>0</v>
      </c>
      <c r="D36" s="224">
        <v>0</v>
      </c>
      <c r="E36" s="225">
        <f t="shared" si="1"/>
        <v>57</v>
      </c>
      <c r="F36" s="224">
        <f t="shared" si="1"/>
        <v>457.98</v>
      </c>
      <c r="G36" s="225">
        <v>57</v>
      </c>
      <c r="H36" s="226">
        <v>457.98</v>
      </c>
      <c r="I36" s="223">
        <v>0</v>
      </c>
      <c r="J36" s="224">
        <v>0</v>
      </c>
      <c r="K36" s="225">
        <v>43</v>
      </c>
      <c r="L36" s="224">
        <v>149.46</v>
      </c>
      <c r="M36" s="225">
        <v>43</v>
      </c>
      <c r="N36" s="226">
        <v>149.46</v>
      </c>
      <c r="O36" s="223">
        <f t="shared" si="2"/>
        <v>0</v>
      </c>
      <c r="P36" s="224">
        <f t="shared" si="2"/>
        <v>0</v>
      </c>
      <c r="Q36" s="225">
        <f t="shared" si="2"/>
        <v>14</v>
      </c>
      <c r="R36" s="224">
        <f t="shared" si="2"/>
        <v>308.52</v>
      </c>
      <c r="S36" s="225">
        <f t="shared" si="2"/>
        <v>14</v>
      </c>
      <c r="T36" s="226">
        <f t="shared" si="2"/>
        <v>308.52</v>
      </c>
    </row>
    <row r="37" spans="1:20" ht="32.1" customHeight="1">
      <c r="A37" s="177">
        <v>29</v>
      </c>
      <c r="B37" s="178" t="s">
        <v>50</v>
      </c>
      <c r="C37" s="223">
        <v>0</v>
      </c>
      <c r="D37" s="224">
        <v>0</v>
      </c>
      <c r="E37" s="225">
        <f t="shared" si="1"/>
        <v>16678</v>
      </c>
      <c r="F37" s="224">
        <f t="shared" si="1"/>
        <v>296.68</v>
      </c>
      <c r="G37" s="225">
        <v>16678</v>
      </c>
      <c r="H37" s="226">
        <v>296.68</v>
      </c>
      <c r="I37" s="223">
        <v>0</v>
      </c>
      <c r="J37" s="224">
        <v>0</v>
      </c>
      <c r="K37" s="225">
        <v>18039</v>
      </c>
      <c r="L37" s="224">
        <v>284.94369999999998</v>
      </c>
      <c r="M37" s="225">
        <v>18039</v>
      </c>
      <c r="N37" s="226">
        <v>284.94369999999998</v>
      </c>
      <c r="O37" s="223">
        <f t="shared" si="2"/>
        <v>0</v>
      </c>
      <c r="P37" s="224">
        <f t="shared" si="2"/>
        <v>0</v>
      </c>
      <c r="Q37" s="225">
        <f t="shared" si="2"/>
        <v>-1361</v>
      </c>
      <c r="R37" s="224">
        <f t="shared" si="2"/>
        <v>11.736300000000028</v>
      </c>
      <c r="S37" s="225">
        <f t="shared" si="2"/>
        <v>-1361</v>
      </c>
      <c r="T37" s="226">
        <f t="shared" si="2"/>
        <v>11.736300000000028</v>
      </c>
    </row>
    <row r="38" spans="1:20" ht="32.1" customHeight="1">
      <c r="A38" s="177">
        <v>30</v>
      </c>
      <c r="B38" s="178" t="s">
        <v>51</v>
      </c>
      <c r="C38" s="223">
        <v>6212</v>
      </c>
      <c r="D38" s="224">
        <v>72.417400000000001</v>
      </c>
      <c r="E38" s="225">
        <f t="shared" si="1"/>
        <v>34</v>
      </c>
      <c r="F38" s="224">
        <f t="shared" si="1"/>
        <v>29.469200000000001</v>
      </c>
      <c r="G38" s="225">
        <v>6246</v>
      </c>
      <c r="H38" s="226">
        <v>101.8866</v>
      </c>
      <c r="I38" s="223">
        <v>5946</v>
      </c>
      <c r="J38" s="224">
        <v>125.92790000000001</v>
      </c>
      <c r="K38" s="225">
        <v>149</v>
      </c>
      <c r="L38" s="224">
        <v>306.93279999999999</v>
      </c>
      <c r="M38" s="225">
        <v>6095</v>
      </c>
      <c r="N38" s="226">
        <v>432.86070000000001</v>
      </c>
      <c r="O38" s="223">
        <f t="shared" si="2"/>
        <v>266</v>
      </c>
      <c r="P38" s="224">
        <f t="shared" si="2"/>
        <v>-53.510500000000008</v>
      </c>
      <c r="Q38" s="225">
        <f t="shared" si="2"/>
        <v>-115</v>
      </c>
      <c r="R38" s="224">
        <f t="shared" si="2"/>
        <v>-277.46359999999999</v>
      </c>
      <c r="S38" s="225">
        <f t="shared" si="2"/>
        <v>151</v>
      </c>
      <c r="T38" s="226">
        <f t="shared" si="2"/>
        <v>-330.97410000000002</v>
      </c>
    </row>
    <row r="39" spans="1:20" ht="32.1" customHeight="1">
      <c r="A39" s="177">
        <v>31</v>
      </c>
      <c r="B39" s="178" t="s">
        <v>52</v>
      </c>
      <c r="C39" s="223">
        <v>3076</v>
      </c>
      <c r="D39" s="224">
        <v>199.56364685899999</v>
      </c>
      <c r="E39" s="225">
        <f t="shared" si="1"/>
        <v>153994</v>
      </c>
      <c r="F39" s="224">
        <f t="shared" si="1"/>
        <v>785.97040145931101</v>
      </c>
      <c r="G39" s="225">
        <v>157070</v>
      </c>
      <c r="H39" s="226">
        <v>985.53404831831097</v>
      </c>
      <c r="I39" s="223">
        <v>2760</v>
      </c>
      <c r="J39" s="224">
        <v>175.91408432899999</v>
      </c>
      <c r="K39" s="225">
        <v>131248</v>
      </c>
      <c r="L39" s="224">
        <v>709.89326400349296</v>
      </c>
      <c r="M39" s="225">
        <v>134008</v>
      </c>
      <c r="N39" s="226">
        <v>885.80734833249301</v>
      </c>
      <c r="O39" s="223">
        <f t="shared" si="2"/>
        <v>316</v>
      </c>
      <c r="P39" s="224">
        <f t="shared" si="2"/>
        <v>23.649562529999997</v>
      </c>
      <c r="Q39" s="225">
        <f t="shared" si="2"/>
        <v>22746</v>
      </c>
      <c r="R39" s="224">
        <f t="shared" si="2"/>
        <v>76.077137455818047</v>
      </c>
      <c r="S39" s="225">
        <f t="shared" si="2"/>
        <v>23062</v>
      </c>
      <c r="T39" s="226">
        <f t="shared" si="2"/>
        <v>99.726699985817959</v>
      </c>
    </row>
    <row r="40" spans="1:20" ht="32.1" customHeight="1">
      <c r="A40" s="177">
        <v>32</v>
      </c>
      <c r="B40" s="178" t="s">
        <v>53</v>
      </c>
      <c r="C40" s="223">
        <v>0</v>
      </c>
      <c r="D40" s="224">
        <v>0</v>
      </c>
      <c r="E40" s="225">
        <f t="shared" si="1"/>
        <v>13943</v>
      </c>
      <c r="F40" s="224">
        <f t="shared" si="1"/>
        <v>295.91000000000003</v>
      </c>
      <c r="G40" s="225">
        <v>13943</v>
      </c>
      <c r="H40" s="226">
        <v>295.91000000000003</v>
      </c>
      <c r="I40" s="223">
        <v>0</v>
      </c>
      <c r="J40" s="224">
        <v>0</v>
      </c>
      <c r="K40" s="225">
        <v>14981</v>
      </c>
      <c r="L40" s="224">
        <v>300.75</v>
      </c>
      <c r="M40" s="225">
        <v>14981</v>
      </c>
      <c r="N40" s="226">
        <v>300.75</v>
      </c>
      <c r="O40" s="223">
        <f t="shared" si="2"/>
        <v>0</v>
      </c>
      <c r="P40" s="224">
        <f t="shared" si="2"/>
        <v>0</v>
      </c>
      <c r="Q40" s="225">
        <f t="shared" si="2"/>
        <v>-1038</v>
      </c>
      <c r="R40" s="224">
        <f t="shared" si="2"/>
        <v>-4.839999999999975</v>
      </c>
      <c r="S40" s="225">
        <f t="shared" si="2"/>
        <v>-1038</v>
      </c>
      <c r="T40" s="226">
        <f t="shared" si="2"/>
        <v>-4.839999999999975</v>
      </c>
    </row>
    <row r="41" spans="1:20" ht="42.75" customHeight="1">
      <c r="A41" s="177">
        <v>33</v>
      </c>
      <c r="B41" s="178" t="s">
        <v>54</v>
      </c>
      <c r="C41" s="223">
        <v>3257</v>
      </c>
      <c r="D41" s="224">
        <v>28.0124</v>
      </c>
      <c r="E41" s="225">
        <f t="shared" si="1"/>
        <v>371</v>
      </c>
      <c r="F41" s="224">
        <f t="shared" si="1"/>
        <v>27.591999999999999</v>
      </c>
      <c r="G41" s="225">
        <v>3628</v>
      </c>
      <c r="H41" s="226">
        <v>55.604399999999998</v>
      </c>
      <c r="I41" s="223">
        <v>1981</v>
      </c>
      <c r="J41" s="224">
        <v>16.8782</v>
      </c>
      <c r="K41" s="225">
        <v>297</v>
      </c>
      <c r="L41" s="224">
        <v>25.597800000000007</v>
      </c>
      <c r="M41" s="225">
        <v>2278</v>
      </c>
      <c r="N41" s="226">
        <v>42.476000000000006</v>
      </c>
      <c r="O41" s="223">
        <f t="shared" si="2"/>
        <v>1276</v>
      </c>
      <c r="P41" s="224">
        <f t="shared" si="2"/>
        <v>11.1342</v>
      </c>
      <c r="Q41" s="225">
        <f t="shared" si="2"/>
        <v>74</v>
      </c>
      <c r="R41" s="224">
        <f t="shared" si="2"/>
        <v>1.9941999999999922</v>
      </c>
      <c r="S41" s="225">
        <f t="shared" si="2"/>
        <v>1350</v>
      </c>
      <c r="T41" s="226">
        <f t="shared" si="2"/>
        <v>13.128399999999992</v>
      </c>
    </row>
    <row r="42" spans="1:20" ht="32.1" customHeight="1">
      <c r="A42" s="177">
        <v>34</v>
      </c>
      <c r="B42" s="178" t="s">
        <v>55</v>
      </c>
      <c r="C42" s="223">
        <v>25370</v>
      </c>
      <c r="D42" s="224">
        <v>635.38220039099997</v>
      </c>
      <c r="E42" s="225">
        <f t="shared" si="1"/>
        <v>8</v>
      </c>
      <c r="F42" s="224">
        <f t="shared" si="1"/>
        <v>20.989395058380069</v>
      </c>
      <c r="G42" s="225">
        <v>25378</v>
      </c>
      <c r="H42" s="226">
        <v>656.37159544938004</v>
      </c>
      <c r="I42" s="223">
        <v>0</v>
      </c>
      <c r="J42" s="224">
        <v>0</v>
      </c>
      <c r="K42" s="225">
        <v>23815</v>
      </c>
      <c r="L42" s="224">
        <v>594.00711127432498</v>
      </c>
      <c r="M42" s="225">
        <v>23815</v>
      </c>
      <c r="N42" s="226">
        <v>594.00711127432498</v>
      </c>
      <c r="O42" s="223">
        <f t="shared" si="2"/>
        <v>25370</v>
      </c>
      <c r="P42" s="224">
        <f t="shared" si="2"/>
        <v>635.38220039099997</v>
      </c>
      <c r="Q42" s="225">
        <f t="shared" si="2"/>
        <v>-23807</v>
      </c>
      <c r="R42" s="224">
        <f t="shared" si="2"/>
        <v>-573.01771621594492</v>
      </c>
      <c r="S42" s="225">
        <f t="shared" si="2"/>
        <v>1563</v>
      </c>
      <c r="T42" s="226">
        <f t="shared" si="2"/>
        <v>62.364484175055054</v>
      </c>
    </row>
    <row r="43" spans="1:20" ht="32.1" customHeight="1">
      <c r="A43" s="177">
        <v>35</v>
      </c>
      <c r="B43" s="184" t="s">
        <v>56</v>
      </c>
      <c r="C43" s="223">
        <v>20321</v>
      </c>
      <c r="D43" s="224">
        <v>1288.4706282249999</v>
      </c>
      <c r="E43" s="225">
        <f t="shared" si="1"/>
        <v>91683</v>
      </c>
      <c r="F43" s="224">
        <f t="shared" si="1"/>
        <v>1611.0955528970003</v>
      </c>
      <c r="G43" s="225">
        <v>112004</v>
      </c>
      <c r="H43" s="226">
        <v>2899.5661811220002</v>
      </c>
      <c r="I43" s="223">
        <v>20395</v>
      </c>
      <c r="J43" s="224">
        <v>1243.1833043060001</v>
      </c>
      <c r="K43" s="225">
        <v>71745</v>
      </c>
      <c r="L43" s="224">
        <v>1710.3839916900001</v>
      </c>
      <c r="M43" s="225">
        <v>92140</v>
      </c>
      <c r="N43" s="226">
        <v>2953.5672959960002</v>
      </c>
      <c r="O43" s="223">
        <f t="shared" si="2"/>
        <v>-74</v>
      </c>
      <c r="P43" s="224">
        <f t="shared" si="2"/>
        <v>45.287323918999846</v>
      </c>
      <c r="Q43" s="225">
        <f t="shared" si="2"/>
        <v>19938</v>
      </c>
      <c r="R43" s="224">
        <f t="shared" si="2"/>
        <v>-99.288438792999841</v>
      </c>
      <c r="S43" s="225">
        <f t="shared" si="2"/>
        <v>19864</v>
      </c>
      <c r="T43" s="226">
        <f t="shared" si="2"/>
        <v>-54.001114873999995</v>
      </c>
    </row>
    <row r="44" spans="1:20" ht="32.1" customHeight="1">
      <c r="A44" s="177">
        <v>36</v>
      </c>
      <c r="B44" s="184" t="s">
        <v>57</v>
      </c>
      <c r="C44" s="223">
        <v>0</v>
      </c>
      <c r="D44" s="224">
        <v>0</v>
      </c>
      <c r="E44" s="225">
        <f t="shared" si="1"/>
        <v>32593</v>
      </c>
      <c r="F44" s="224">
        <f t="shared" si="1"/>
        <v>1910.807102621</v>
      </c>
      <c r="G44" s="225">
        <v>32593</v>
      </c>
      <c r="H44" s="226">
        <v>1910.807102621</v>
      </c>
      <c r="I44" s="223">
        <v>0</v>
      </c>
      <c r="J44" s="224">
        <v>0</v>
      </c>
      <c r="K44" s="225">
        <v>45990</v>
      </c>
      <c r="L44" s="224">
        <v>2225.9452053049999</v>
      </c>
      <c r="M44" s="225">
        <v>45990</v>
      </c>
      <c r="N44" s="226">
        <v>2225.9452053049999</v>
      </c>
      <c r="O44" s="223">
        <f t="shared" si="2"/>
        <v>0</v>
      </c>
      <c r="P44" s="224">
        <f t="shared" si="2"/>
        <v>0</v>
      </c>
      <c r="Q44" s="225">
        <f t="shared" si="2"/>
        <v>-13397</v>
      </c>
      <c r="R44" s="224">
        <f t="shared" si="2"/>
        <v>-315.13810268399993</v>
      </c>
      <c r="S44" s="225">
        <f t="shared" si="2"/>
        <v>-13397</v>
      </c>
      <c r="T44" s="226">
        <f t="shared" si="2"/>
        <v>-315.13810268399993</v>
      </c>
    </row>
    <row r="45" spans="1:20" ht="32.1" customHeight="1">
      <c r="A45" s="177">
        <v>37</v>
      </c>
      <c r="B45" s="184" t="s">
        <v>58</v>
      </c>
      <c r="C45" s="223">
        <v>0</v>
      </c>
      <c r="D45" s="224">
        <v>0</v>
      </c>
      <c r="E45" s="225">
        <f t="shared" si="1"/>
        <v>93084</v>
      </c>
      <c r="F45" s="224">
        <f t="shared" si="1"/>
        <v>2427.34395623</v>
      </c>
      <c r="G45" s="225">
        <v>93084</v>
      </c>
      <c r="H45" s="226">
        <v>2427.34395623</v>
      </c>
      <c r="I45" s="223">
        <v>0</v>
      </c>
      <c r="J45" s="224">
        <v>0</v>
      </c>
      <c r="K45" s="225">
        <v>94982</v>
      </c>
      <c r="L45" s="224">
        <v>2357.8717815670002</v>
      </c>
      <c r="M45" s="225">
        <v>94982</v>
      </c>
      <c r="N45" s="226">
        <v>2357.8717815670002</v>
      </c>
      <c r="O45" s="223">
        <f t="shared" si="2"/>
        <v>0</v>
      </c>
      <c r="P45" s="224">
        <f t="shared" si="2"/>
        <v>0</v>
      </c>
      <c r="Q45" s="225">
        <f t="shared" si="2"/>
        <v>-1898</v>
      </c>
      <c r="R45" s="224">
        <f t="shared" si="2"/>
        <v>69.472174662999805</v>
      </c>
      <c r="S45" s="225">
        <f t="shared" si="2"/>
        <v>-1898</v>
      </c>
      <c r="T45" s="226">
        <f t="shared" si="2"/>
        <v>69.472174662999805</v>
      </c>
    </row>
    <row r="46" spans="1:20" ht="32.1" customHeight="1">
      <c r="A46" s="177">
        <v>38</v>
      </c>
      <c r="B46" s="184" t="s">
        <v>59</v>
      </c>
      <c r="C46" s="223">
        <v>17263</v>
      </c>
      <c r="D46" s="224">
        <v>393.83</v>
      </c>
      <c r="E46" s="225">
        <f t="shared" si="1"/>
        <v>66596</v>
      </c>
      <c r="F46" s="224">
        <f t="shared" si="1"/>
        <v>1015.6600000000001</v>
      </c>
      <c r="G46" s="225">
        <v>83859</v>
      </c>
      <c r="H46" s="226">
        <v>1409.49</v>
      </c>
      <c r="I46" s="223">
        <v>16835</v>
      </c>
      <c r="J46" s="224">
        <v>385.19010000000003</v>
      </c>
      <c r="K46" s="225">
        <v>50892</v>
      </c>
      <c r="L46" s="224">
        <v>1021.56</v>
      </c>
      <c r="M46" s="225">
        <v>67727</v>
      </c>
      <c r="N46" s="226">
        <v>1406.7501000000002</v>
      </c>
      <c r="O46" s="223">
        <f t="shared" si="2"/>
        <v>428</v>
      </c>
      <c r="P46" s="224">
        <f t="shared" si="2"/>
        <v>8.6398999999999546</v>
      </c>
      <c r="Q46" s="225">
        <f t="shared" si="2"/>
        <v>15704</v>
      </c>
      <c r="R46" s="224">
        <f t="shared" si="2"/>
        <v>-5.8999999999998636</v>
      </c>
      <c r="S46" s="225">
        <f t="shared" si="2"/>
        <v>16132</v>
      </c>
      <c r="T46" s="226">
        <f t="shared" si="2"/>
        <v>2.7398999999998068</v>
      </c>
    </row>
    <row r="47" spans="1:20" ht="32.1" customHeight="1">
      <c r="A47" s="177">
        <v>39</v>
      </c>
      <c r="B47" s="184" t="s">
        <v>60</v>
      </c>
      <c r="C47" s="223">
        <v>7661</v>
      </c>
      <c r="D47" s="224">
        <v>12.7149</v>
      </c>
      <c r="E47" s="225">
        <f t="shared" si="1"/>
        <v>23</v>
      </c>
      <c r="F47" s="224">
        <f t="shared" si="1"/>
        <v>9.0299999999999159E-2</v>
      </c>
      <c r="G47" s="225">
        <v>7684</v>
      </c>
      <c r="H47" s="226">
        <v>12.805199999999999</v>
      </c>
      <c r="I47" s="223"/>
      <c r="J47" s="224">
        <v>0</v>
      </c>
      <c r="K47" s="225"/>
      <c r="L47" s="224">
        <v>0</v>
      </c>
      <c r="M47" s="225"/>
      <c r="N47" s="226">
        <v>0</v>
      </c>
      <c r="O47" s="223">
        <f t="shared" si="2"/>
        <v>7661</v>
      </c>
      <c r="P47" s="224">
        <f t="shared" si="2"/>
        <v>12.7149</v>
      </c>
      <c r="Q47" s="225">
        <f t="shared" si="2"/>
        <v>23</v>
      </c>
      <c r="R47" s="224">
        <f t="shared" si="2"/>
        <v>9.0299999999999159E-2</v>
      </c>
      <c r="S47" s="225">
        <f t="shared" si="2"/>
        <v>7684</v>
      </c>
      <c r="T47" s="226">
        <f t="shared" si="2"/>
        <v>12.805199999999999</v>
      </c>
    </row>
    <row r="48" spans="1:20" ht="32.1" customHeight="1">
      <c r="A48" s="177">
        <v>40</v>
      </c>
      <c r="B48" s="178" t="s">
        <v>64</v>
      </c>
      <c r="C48" s="223">
        <v>0</v>
      </c>
      <c r="D48" s="224">
        <v>0</v>
      </c>
      <c r="E48" s="225">
        <f t="shared" si="1"/>
        <v>389376</v>
      </c>
      <c r="F48" s="224">
        <f t="shared" si="1"/>
        <v>4328.13</v>
      </c>
      <c r="G48" s="225">
        <v>389376</v>
      </c>
      <c r="H48" s="226">
        <v>4328.13</v>
      </c>
      <c r="I48" s="223">
        <v>0</v>
      </c>
      <c r="J48" s="224">
        <v>0</v>
      </c>
      <c r="K48" s="225">
        <v>347026</v>
      </c>
      <c r="L48" s="224">
        <v>3903.93</v>
      </c>
      <c r="M48" s="225">
        <v>347026</v>
      </c>
      <c r="N48" s="226">
        <v>3903.93</v>
      </c>
      <c r="O48" s="223">
        <f t="shared" si="2"/>
        <v>0</v>
      </c>
      <c r="P48" s="224">
        <f t="shared" si="2"/>
        <v>0</v>
      </c>
      <c r="Q48" s="225">
        <f t="shared" si="2"/>
        <v>42350</v>
      </c>
      <c r="R48" s="224">
        <f t="shared" si="2"/>
        <v>424.20000000000027</v>
      </c>
      <c r="S48" s="225">
        <f t="shared" si="2"/>
        <v>42350</v>
      </c>
      <c r="T48" s="226">
        <f t="shared" si="2"/>
        <v>424.20000000000027</v>
      </c>
    </row>
    <row r="49" spans="1:20">
      <c r="A49" s="177">
        <v>41</v>
      </c>
      <c r="B49" s="178" t="s">
        <v>65</v>
      </c>
      <c r="C49" s="223">
        <v>324837</v>
      </c>
      <c r="D49" s="224">
        <v>3275.9</v>
      </c>
      <c r="E49" s="225">
        <f t="shared" si="1"/>
        <v>573959</v>
      </c>
      <c r="F49" s="224">
        <f t="shared" si="1"/>
        <v>8251.5400000000009</v>
      </c>
      <c r="G49" s="225">
        <v>898796</v>
      </c>
      <c r="H49" s="226">
        <v>11527.44</v>
      </c>
      <c r="I49" s="223">
        <v>345553</v>
      </c>
      <c r="J49" s="224">
        <v>3475.42</v>
      </c>
      <c r="K49" s="225">
        <v>516510</v>
      </c>
      <c r="L49" s="224">
        <v>7236.64</v>
      </c>
      <c r="M49" s="225">
        <v>862063</v>
      </c>
      <c r="N49" s="226">
        <v>10712.06</v>
      </c>
      <c r="O49" s="223">
        <f t="shared" si="2"/>
        <v>-20716</v>
      </c>
      <c r="P49" s="224">
        <f t="shared" si="2"/>
        <v>-199.51999999999998</v>
      </c>
      <c r="Q49" s="225">
        <f t="shared" si="2"/>
        <v>57449</v>
      </c>
      <c r="R49" s="224">
        <f t="shared" si="2"/>
        <v>1014.9000000000005</v>
      </c>
      <c r="S49" s="225">
        <f t="shared" si="2"/>
        <v>36733</v>
      </c>
      <c r="T49" s="226">
        <f t="shared" si="2"/>
        <v>815.38000000000102</v>
      </c>
    </row>
    <row r="50" spans="1:20">
      <c r="A50" s="177">
        <v>42</v>
      </c>
      <c r="B50" s="178" t="s">
        <v>66</v>
      </c>
      <c r="C50" s="223">
        <v>270050</v>
      </c>
      <c r="D50" s="224">
        <v>4740.9642999999996</v>
      </c>
      <c r="E50" s="225">
        <f t="shared" si="1"/>
        <v>118503</v>
      </c>
      <c r="F50" s="224">
        <f t="shared" si="1"/>
        <v>2510.4822000000004</v>
      </c>
      <c r="G50" s="225">
        <v>388553</v>
      </c>
      <c r="H50" s="226">
        <v>7251.4465</v>
      </c>
      <c r="I50" s="223">
        <v>281322</v>
      </c>
      <c r="J50" s="224">
        <v>4300.2646000000004</v>
      </c>
      <c r="K50" s="225">
        <v>126216</v>
      </c>
      <c r="L50" s="224">
        <v>2769.0748999999992</v>
      </c>
      <c r="M50" s="225">
        <v>407538</v>
      </c>
      <c r="N50" s="226">
        <v>7069.3394999999991</v>
      </c>
      <c r="O50" s="223">
        <f t="shared" si="2"/>
        <v>-11272</v>
      </c>
      <c r="P50" s="224">
        <f t="shared" si="2"/>
        <v>440.69969999999921</v>
      </c>
      <c r="Q50" s="225">
        <f t="shared" si="2"/>
        <v>-7713</v>
      </c>
      <c r="R50" s="224">
        <f t="shared" si="2"/>
        <v>-258.59269999999879</v>
      </c>
      <c r="S50" s="225">
        <f t="shared" si="2"/>
        <v>-18985</v>
      </c>
      <c r="T50" s="226">
        <f t="shared" si="2"/>
        <v>182.10700000000088</v>
      </c>
    </row>
    <row r="51" spans="1:20" ht="32.1" customHeight="1">
      <c r="A51" s="177">
        <v>43</v>
      </c>
      <c r="B51" s="178" t="s">
        <v>72</v>
      </c>
      <c r="C51" s="223">
        <v>27</v>
      </c>
      <c r="D51" s="224">
        <v>2.4758</v>
      </c>
      <c r="E51" s="225">
        <f t="shared" si="1"/>
        <v>407258</v>
      </c>
      <c r="F51" s="224">
        <f t="shared" si="1"/>
        <v>1732.0624</v>
      </c>
      <c r="G51" s="225">
        <v>407285</v>
      </c>
      <c r="H51" s="226">
        <v>1734.5382</v>
      </c>
      <c r="I51" s="223">
        <v>88</v>
      </c>
      <c r="J51" s="224">
        <v>8.123899999999999</v>
      </c>
      <c r="K51" s="225">
        <v>307103</v>
      </c>
      <c r="L51" s="224">
        <v>1842.1559999999997</v>
      </c>
      <c r="M51" s="225">
        <v>307191</v>
      </c>
      <c r="N51" s="226">
        <v>1850.2799</v>
      </c>
      <c r="O51" s="223">
        <f t="shared" si="2"/>
        <v>-61</v>
      </c>
      <c r="P51" s="224">
        <f t="shared" si="2"/>
        <v>-5.6480999999999995</v>
      </c>
      <c r="Q51" s="225">
        <f t="shared" si="2"/>
        <v>100155</v>
      </c>
      <c r="R51" s="224">
        <f t="shared" si="2"/>
        <v>-110.0935999999997</v>
      </c>
      <c r="S51" s="225">
        <f t="shared" si="2"/>
        <v>100094</v>
      </c>
      <c r="T51" s="226">
        <f t="shared" si="2"/>
        <v>-115.74170000000004</v>
      </c>
    </row>
    <row r="52" spans="1:20" ht="32.1" customHeight="1">
      <c r="A52" s="177">
        <v>44</v>
      </c>
      <c r="B52" s="178" t="s">
        <v>73</v>
      </c>
      <c r="C52" s="223">
        <v>2166979</v>
      </c>
      <c r="D52" s="224">
        <v>11167.5874</v>
      </c>
      <c r="E52" s="225">
        <f t="shared" si="1"/>
        <v>112248</v>
      </c>
      <c r="F52" s="224">
        <f t="shared" si="1"/>
        <v>1699.6270999999997</v>
      </c>
      <c r="G52" s="225">
        <v>2279227</v>
      </c>
      <c r="H52" s="226">
        <v>12867.2145</v>
      </c>
      <c r="I52" s="223">
        <v>2215515</v>
      </c>
      <c r="J52" s="224">
        <v>11449.3606</v>
      </c>
      <c r="K52" s="225">
        <v>110479</v>
      </c>
      <c r="L52" s="224">
        <v>1605.04412</v>
      </c>
      <c r="M52" s="225">
        <v>2325994</v>
      </c>
      <c r="N52" s="226">
        <v>13054.40472</v>
      </c>
      <c r="O52" s="223">
        <f t="shared" si="2"/>
        <v>-48536</v>
      </c>
      <c r="P52" s="224">
        <f t="shared" si="2"/>
        <v>-281.77319999999963</v>
      </c>
      <c r="Q52" s="225">
        <f t="shared" si="2"/>
        <v>1769</v>
      </c>
      <c r="R52" s="224">
        <f t="shared" si="2"/>
        <v>94.582979999999679</v>
      </c>
      <c r="S52" s="225">
        <f t="shared" si="2"/>
        <v>-46767</v>
      </c>
      <c r="T52" s="226">
        <f t="shared" si="2"/>
        <v>-187.19022000000041</v>
      </c>
    </row>
    <row r="53" spans="1:20" ht="32.1" customHeight="1">
      <c r="A53" s="177">
        <v>45</v>
      </c>
      <c r="B53" s="178" t="s">
        <v>74</v>
      </c>
      <c r="C53" s="223">
        <v>0</v>
      </c>
      <c r="D53" s="224">
        <v>0</v>
      </c>
      <c r="E53" s="225">
        <f t="shared" si="1"/>
        <v>0</v>
      </c>
      <c r="F53" s="224">
        <f t="shared" si="1"/>
        <v>0</v>
      </c>
      <c r="G53" s="225">
        <v>0</v>
      </c>
      <c r="H53" s="226">
        <v>0</v>
      </c>
      <c r="I53" s="223">
        <v>0</v>
      </c>
      <c r="J53" s="224">
        <v>0</v>
      </c>
      <c r="K53" s="225">
        <v>0</v>
      </c>
      <c r="L53" s="224">
        <v>0</v>
      </c>
      <c r="M53" s="225">
        <v>0</v>
      </c>
      <c r="N53" s="226">
        <v>0</v>
      </c>
      <c r="O53" s="223">
        <f t="shared" si="2"/>
        <v>0</v>
      </c>
      <c r="P53" s="224">
        <f t="shared" si="2"/>
        <v>0</v>
      </c>
      <c r="Q53" s="225">
        <f t="shared" si="2"/>
        <v>0</v>
      </c>
      <c r="R53" s="224">
        <f t="shared" si="2"/>
        <v>0</v>
      </c>
      <c r="S53" s="225">
        <f t="shared" si="2"/>
        <v>0</v>
      </c>
      <c r="T53" s="226">
        <f t="shared" si="2"/>
        <v>0</v>
      </c>
    </row>
    <row r="54" spans="1:20" ht="32.1" customHeight="1">
      <c r="A54" s="177">
        <v>46</v>
      </c>
      <c r="B54" s="178" t="s">
        <v>77</v>
      </c>
      <c r="C54" s="223">
        <v>0</v>
      </c>
      <c r="D54" s="224">
        <v>0</v>
      </c>
      <c r="E54" s="225">
        <f t="shared" si="1"/>
        <v>0</v>
      </c>
      <c r="F54" s="224">
        <f t="shared" si="1"/>
        <v>0</v>
      </c>
      <c r="G54" s="225">
        <v>0</v>
      </c>
      <c r="H54" s="226">
        <v>0</v>
      </c>
      <c r="I54" s="223">
        <v>0</v>
      </c>
      <c r="J54" s="224">
        <v>0</v>
      </c>
      <c r="K54" s="225">
        <v>0</v>
      </c>
      <c r="L54" s="224">
        <v>0</v>
      </c>
      <c r="M54" s="225">
        <v>0</v>
      </c>
      <c r="N54" s="226">
        <v>0</v>
      </c>
      <c r="O54" s="223">
        <f t="shared" si="2"/>
        <v>0</v>
      </c>
      <c r="P54" s="224">
        <f t="shared" si="2"/>
        <v>0</v>
      </c>
      <c r="Q54" s="225">
        <f t="shared" si="2"/>
        <v>0</v>
      </c>
      <c r="R54" s="224">
        <f t="shared" si="2"/>
        <v>0</v>
      </c>
      <c r="S54" s="225">
        <f t="shared" si="2"/>
        <v>0</v>
      </c>
      <c r="T54" s="226">
        <f t="shared" si="2"/>
        <v>0</v>
      </c>
    </row>
    <row r="55" spans="1:20" ht="43.5" customHeight="1">
      <c r="A55" s="177">
        <v>47</v>
      </c>
      <c r="B55" s="178" t="s">
        <v>81</v>
      </c>
      <c r="C55" s="223">
        <v>0</v>
      </c>
      <c r="D55" s="224">
        <v>0</v>
      </c>
      <c r="E55" s="225">
        <f t="shared" si="1"/>
        <v>38441</v>
      </c>
      <c r="F55" s="224">
        <f t="shared" si="1"/>
        <v>141.12</v>
      </c>
      <c r="G55" s="225">
        <v>38441</v>
      </c>
      <c r="H55" s="226">
        <v>141.12</v>
      </c>
      <c r="I55" s="223"/>
      <c r="J55" s="224">
        <v>0</v>
      </c>
      <c r="K55" s="225"/>
      <c r="L55" s="224">
        <v>0</v>
      </c>
      <c r="M55" s="225"/>
      <c r="N55" s="226">
        <v>0</v>
      </c>
      <c r="O55" s="223">
        <f t="shared" si="2"/>
        <v>0</v>
      </c>
      <c r="P55" s="224">
        <f t="shared" si="2"/>
        <v>0</v>
      </c>
      <c r="Q55" s="225">
        <f t="shared" si="2"/>
        <v>38441</v>
      </c>
      <c r="R55" s="224">
        <f t="shared" si="2"/>
        <v>141.12</v>
      </c>
      <c r="S55" s="225">
        <f t="shared" si="2"/>
        <v>38441</v>
      </c>
      <c r="T55" s="226">
        <f t="shared" si="2"/>
        <v>141.12</v>
      </c>
    </row>
    <row r="56" spans="1:20" ht="32.1" customHeight="1" thickBot="1">
      <c r="A56" s="227">
        <v>48</v>
      </c>
      <c r="B56" s="228" t="s">
        <v>82</v>
      </c>
      <c r="C56" s="229">
        <v>72830</v>
      </c>
      <c r="D56" s="230">
        <v>181.76</v>
      </c>
      <c r="E56" s="231">
        <f t="shared" si="1"/>
        <v>0</v>
      </c>
      <c r="F56" s="230">
        <f t="shared" si="1"/>
        <v>0</v>
      </c>
      <c r="G56" s="231">
        <v>72830</v>
      </c>
      <c r="H56" s="232">
        <v>181.76</v>
      </c>
      <c r="I56" s="229"/>
      <c r="J56" s="230">
        <v>0</v>
      </c>
      <c r="K56" s="231"/>
      <c r="L56" s="230">
        <v>0</v>
      </c>
      <c r="M56" s="231"/>
      <c r="N56" s="232">
        <v>0</v>
      </c>
      <c r="O56" s="229">
        <f t="shared" si="2"/>
        <v>72830</v>
      </c>
      <c r="P56" s="230">
        <f t="shared" si="2"/>
        <v>181.76</v>
      </c>
      <c r="Q56" s="231">
        <f t="shared" si="2"/>
        <v>0</v>
      </c>
      <c r="R56" s="230">
        <f t="shared" si="2"/>
        <v>0</v>
      </c>
      <c r="S56" s="231">
        <f t="shared" si="2"/>
        <v>72830</v>
      </c>
      <c r="T56" s="232">
        <f t="shared" si="2"/>
        <v>181.76</v>
      </c>
    </row>
    <row r="57" spans="1:20" ht="38.25" customHeight="1" thickBot="1">
      <c r="A57" s="233"/>
      <c r="B57" s="234" t="s">
        <v>169</v>
      </c>
      <c r="C57" s="235">
        <f>SUM(C9:C56)</f>
        <v>5457352</v>
      </c>
      <c r="D57" s="236">
        <v>59770</v>
      </c>
      <c r="E57" s="235">
        <f>SUM(E9:E56)</f>
        <v>3708778</v>
      </c>
      <c r="F57" s="236">
        <v>63497.23</v>
      </c>
      <c r="G57" s="235">
        <f>SUM(G9:G56)</f>
        <v>9166130</v>
      </c>
      <c r="H57" s="237">
        <v>123267.23</v>
      </c>
      <c r="I57" s="235">
        <v>4971727</v>
      </c>
      <c r="J57" s="238">
        <v>51556.385501629004</v>
      </c>
      <c r="K57" s="239">
        <v>3641991</v>
      </c>
      <c r="L57" s="238">
        <v>79480.421079309614</v>
      </c>
      <c r="M57" s="239">
        <v>8613718</v>
      </c>
      <c r="N57" s="240">
        <v>131036.80658093862</v>
      </c>
      <c r="O57" s="235">
        <v>485625</v>
      </c>
      <c r="P57" s="238">
        <v>8213.6144983709964</v>
      </c>
      <c r="Q57" s="239">
        <v>66787</v>
      </c>
      <c r="R57" s="238">
        <v>-15983.19107930961</v>
      </c>
      <c r="S57" s="239">
        <v>552412</v>
      </c>
      <c r="T57" s="240">
        <v>-7769.5765809386212</v>
      </c>
    </row>
  </sheetData>
  <mergeCells count="17">
    <mergeCell ref="A3:T3"/>
    <mergeCell ref="A4:T4"/>
    <mergeCell ref="A5:T5"/>
    <mergeCell ref="A6:A8"/>
    <mergeCell ref="B6:B8"/>
    <mergeCell ref="C6:H6"/>
    <mergeCell ref="I6:N6"/>
    <mergeCell ref="O6:T6"/>
    <mergeCell ref="C7:D7"/>
    <mergeCell ref="E7:F7"/>
    <mergeCell ref="S7:T7"/>
    <mergeCell ref="G7:H7"/>
    <mergeCell ref="I7:J7"/>
    <mergeCell ref="K7:L7"/>
    <mergeCell ref="M7:N7"/>
    <mergeCell ref="O7:P7"/>
    <mergeCell ref="Q7:R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9"/>
  <sheetViews>
    <sheetView workbookViewId="0">
      <selection activeCell="T19" sqref="T19"/>
    </sheetView>
  </sheetViews>
  <sheetFormatPr defaultRowHeight="15"/>
  <cols>
    <col min="1" max="1" width="7.85546875" style="254" customWidth="1"/>
    <col min="2" max="2" width="27.5703125" style="243" customWidth="1"/>
    <col min="3" max="3" width="7.140625" style="243" customWidth="1"/>
    <col min="4" max="4" width="8.42578125" style="243" bestFit="1" customWidth="1"/>
    <col min="5" max="5" width="7.7109375" style="243" bestFit="1" customWidth="1"/>
    <col min="6" max="6" width="9.7109375" style="243" bestFit="1" customWidth="1"/>
    <col min="7" max="7" width="8.28515625" style="243" customWidth="1"/>
    <col min="8" max="8" width="7.7109375" style="243" bestFit="1" customWidth="1"/>
    <col min="9" max="9" width="7.140625" style="243" customWidth="1"/>
    <col min="10" max="10" width="7.7109375" style="243" bestFit="1" customWidth="1"/>
    <col min="11" max="11" width="9.7109375" style="243" bestFit="1" customWidth="1"/>
    <col min="12" max="12" width="9.140625" style="243" bestFit="1" customWidth="1"/>
    <col min="13" max="13" width="5.5703125" style="243" customWidth="1"/>
    <col min="14" max="14" width="6" style="243" customWidth="1"/>
    <col min="15" max="16" width="5.85546875" style="243" customWidth="1"/>
    <col min="17" max="17" width="6.140625" style="243" customWidth="1"/>
    <col min="18" max="43" width="11.42578125" style="243" customWidth="1"/>
    <col min="44" max="16384" width="9.140625" style="243"/>
  </cols>
  <sheetData>
    <row r="1" spans="1:17" ht="23.25">
      <c r="A1" s="791" t="s">
        <v>210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  <c r="O1" s="791"/>
      <c r="P1" s="791"/>
      <c r="Q1" s="791"/>
    </row>
    <row r="2" spans="1:17" ht="15.75">
      <c r="A2" s="792" t="s">
        <v>211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  <c r="O2" s="792"/>
      <c r="P2" s="792"/>
      <c r="Q2" s="792"/>
    </row>
    <row r="3" spans="1:17" s="244" customFormat="1">
      <c r="A3" s="793" t="s">
        <v>3</v>
      </c>
      <c r="B3" s="793" t="s">
        <v>4</v>
      </c>
      <c r="C3" s="796" t="s">
        <v>212</v>
      </c>
      <c r="D3" s="796"/>
      <c r="E3" s="796"/>
      <c r="F3" s="796"/>
      <c r="G3" s="796"/>
      <c r="H3" s="796" t="s">
        <v>213</v>
      </c>
      <c r="I3" s="796"/>
      <c r="J3" s="796"/>
      <c r="K3" s="796"/>
      <c r="L3" s="796"/>
      <c r="M3" s="797" t="s">
        <v>214</v>
      </c>
      <c r="N3" s="798"/>
      <c r="O3" s="798"/>
      <c r="P3" s="798"/>
      <c r="Q3" s="799"/>
    </row>
    <row r="4" spans="1:17" s="245" customFormat="1">
      <c r="A4" s="794"/>
      <c r="B4" s="794"/>
      <c r="C4" s="803" t="s">
        <v>215</v>
      </c>
      <c r="D4" s="803"/>
      <c r="E4" s="803"/>
      <c r="F4" s="803"/>
      <c r="G4" s="803"/>
      <c r="H4" s="803" t="s">
        <v>215</v>
      </c>
      <c r="I4" s="803"/>
      <c r="J4" s="803"/>
      <c r="K4" s="803"/>
      <c r="L4" s="803"/>
      <c r="M4" s="800"/>
      <c r="N4" s="801"/>
      <c r="O4" s="801"/>
      <c r="P4" s="801"/>
      <c r="Q4" s="802"/>
    </row>
    <row r="5" spans="1:17" s="247" customFormat="1">
      <c r="A5" s="795"/>
      <c r="B5" s="795"/>
      <c r="C5" s="246" t="s">
        <v>216</v>
      </c>
      <c r="D5" s="246" t="s">
        <v>217</v>
      </c>
      <c r="E5" s="246" t="s">
        <v>218</v>
      </c>
      <c r="F5" s="246" t="s">
        <v>89</v>
      </c>
      <c r="G5" s="246" t="s">
        <v>14</v>
      </c>
      <c r="H5" s="246" t="s">
        <v>216</v>
      </c>
      <c r="I5" s="246" t="s">
        <v>217</v>
      </c>
      <c r="J5" s="246" t="s">
        <v>218</v>
      </c>
      <c r="K5" s="246" t="s">
        <v>89</v>
      </c>
      <c r="L5" s="246" t="s">
        <v>14</v>
      </c>
      <c r="M5" s="246" t="s">
        <v>216</v>
      </c>
      <c r="N5" s="246" t="s">
        <v>217</v>
      </c>
      <c r="O5" s="246" t="s">
        <v>218</v>
      </c>
      <c r="P5" s="246" t="s">
        <v>89</v>
      </c>
      <c r="Q5" s="246" t="s">
        <v>14</v>
      </c>
    </row>
    <row r="6" spans="1:17" s="244" customFormat="1">
      <c r="A6" s="246" t="s">
        <v>141</v>
      </c>
      <c r="B6" s="248" t="s">
        <v>16</v>
      </c>
      <c r="C6" s="249" t="s">
        <v>219</v>
      </c>
      <c r="D6" s="249"/>
      <c r="E6" s="249"/>
      <c r="F6" s="249"/>
      <c r="G6" s="249"/>
      <c r="H6" s="249" t="s">
        <v>219</v>
      </c>
      <c r="I6" s="249"/>
      <c r="J6" s="249"/>
      <c r="K6" s="249"/>
      <c r="L6" s="249"/>
      <c r="M6" s="249"/>
      <c r="N6" s="249"/>
      <c r="O6" s="249"/>
      <c r="P6" s="249"/>
      <c r="Q6" s="249"/>
    </row>
    <row r="7" spans="1:17" s="244" customFormat="1" ht="14.25">
      <c r="A7" s="250">
        <v>1</v>
      </c>
      <c r="B7" s="249" t="s">
        <v>17</v>
      </c>
      <c r="C7" s="249">
        <v>440</v>
      </c>
      <c r="D7" s="249">
        <v>207</v>
      </c>
      <c r="E7" s="249">
        <v>176</v>
      </c>
      <c r="F7" s="249">
        <v>163</v>
      </c>
      <c r="G7" s="251">
        <f t="shared" ref="G7:G11" si="0">SUM(C7:F7)</f>
        <v>986</v>
      </c>
      <c r="H7" s="249">
        <v>440</v>
      </c>
      <c r="I7" s="249">
        <v>207</v>
      </c>
      <c r="J7" s="249">
        <v>176</v>
      </c>
      <c r="K7" s="249">
        <v>163</v>
      </c>
      <c r="L7" s="251">
        <f t="shared" ref="L7:L11" si="1">SUM(H7:K7)</f>
        <v>986</v>
      </c>
      <c r="M7" s="249">
        <f t="shared" ref="M7:Q12" si="2">C7-H7</f>
        <v>0</v>
      </c>
      <c r="N7" s="249">
        <f t="shared" si="2"/>
        <v>0</v>
      </c>
      <c r="O7" s="249">
        <f t="shared" si="2"/>
        <v>0</v>
      </c>
      <c r="P7" s="249">
        <f t="shared" si="2"/>
        <v>0</v>
      </c>
      <c r="Q7" s="249">
        <f t="shared" si="2"/>
        <v>0</v>
      </c>
    </row>
    <row r="8" spans="1:17">
      <c r="A8" s="250">
        <v>2</v>
      </c>
      <c r="B8" s="249" t="s">
        <v>18</v>
      </c>
      <c r="C8" s="249">
        <v>193</v>
      </c>
      <c r="D8" s="249">
        <v>144</v>
      </c>
      <c r="E8" s="249">
        <v>97</v>
      </c>
      <c r="F8" s="249">
        <v>85</v>
      </c>
      <c r="G8" s="251">
        <f t="shared" si="0"/>
        <v>519</v>
      </c>
      <c r="H8" s="249">
        <v>193</v>
      </c>
      <c r="I8" s="249">
        <v>144</v>
      </c>
      <c r="J8" s="249">
        <v>97</v>
      </c>
      <c r="K8" s="249">
        <v>85</v>
      </c>
      <c r="L8" s="251">
        <f t="shared" si="1"/>
        <v>519</v>
      </c>
      <c r="M8" s="249">
        <f t="shared" si="2"/>
        <v>0</v>
      </c>
      <c r="N8" s="249">
        <f t="shared" si="2"/>
        <v>0</v>
      </c>
      <c r="O8" s="249">
        <f t="shared" si="2"/>
        <v>0</v>
      </c>
      <c r="P8" s="249">
        <f t="shared" si="2"/>
        <v>0</v>
      </c>
      <c r="Q8" s="249">
        <f t="shared" si="2"/>
        <v>0</v>
      </c>
    </row>
    <row r="9" spans="1:17" s="244" customFormat="1" ht="14.25">
      <c r="A9" s="250">
        <v>3</v>
      </c>
      <c r="B9" s="249" t="s">
        <v>19</v>
      </c>
      <c r="C9" s="249">
        <v>334</v>
      </c>
      <c r="D9" s="249">
        <v>228</v>
      </c>
      <c r="E9" s="249">
        <v>155</v>
      </c>
      <c r="F9" s="249">
        <v>109</v>
      </c>
      <c r="G9" s="251">
        <f>SUM(C9:F9)</f>
        <v>826</v>
      </c>
      <c r="H9" s="249">
        <v>338</v>
      </c>
      <c r="I9" s="249">
        <v>226</v>
      </c>
      <c r="J9" s="249">
        <v>156</v>
      </c>
      <c r="K9" s="249">
        <v>109</v>
      </c>
      <c r="L9" s="251">
        <f>SUM(H9:K9)</f>
        <v>829</v>
      </c>
      <c r="M9" s="249">
        <f t="shared" si="2"/>
        <v>-4</v>
      </c>
      <c r="N9" s="249">
        <f t="shared" si="2"/>
        <v>2</v>
      </c>
      <c r="O9" s="249">
        <f t="shared" si="2"/>
        <v>-1</v>
      </c>
      <c r="P9" s="249">
        <f t="shared" si="2"/>
        <v>0</v>
      </c>
      <c r="Q9" s="249">
        <f t="shared" si="2"/>
        <v>-3</v>
      </c>
    </row>
    <row r="10" spans="1:17" s="244" customFormat="1" ht="14.25">
      <c r="A10" s="250">
        <v>4</v>
      </c>
      <c r="B10" s="249" t="s">
        <v>20</v>
      </c>
      <c r="C10" s="249">
        <v>488</v>
      </c>
      <c r="D10" s="249">
        <v>384</v>
      </c>
      <c r="E10" s="249">
        <v>333</v>
      </c>
      <c r="F10" s="249">
        <v>360</v>
      </c>
      <c r="G10" s="251">
        <f>SUM(C10:F10)</f>
        <v>1565</v>
      </c>
      <c r="H10" s="249">
        <v>488</v>
      </c>
      <c r="I10" s="249">
        <v>384</v>
      </c>
      <c r="J10" s="249">
        <v>333</v>
      </c>
      <c r="K10" s="249">
        <v>360</v>
      </c>
      <c r="L10" s="251">
        <f>SUM(H10:K10)</f>
        <v>1565</v>
      </c>
      <c r="M10" s="249">
        <f t="shared" si="2"/>
        <v>0</v>
      </c>
      <c r="N10" s="249">
        <f t="shared" si="2"/>
        <v>0</v>
      </c>
      <c r="O10" s="249">
        <f t="shared" si="2"/>
        <v>0</v>
      </c>
      <c r="P10" s="249">
        <f t="shared" si="2"/>
        <v>0</v>
      </c>
      <c r="Q10" s="249">
        <f t="shared" si="2"/>
        <v>0</v>
      </c>
    </row>
    <row r="11" spans="1:17" s="244" customFormat="1" ht="14.25">
      <c r="A11" s="250">
        <v>5</v>
      </c>
      <c r="B11" s="249" t="s">
        <v>21</v>
      </c>
      <c r="C11" s="249">
        <v>263</v>
      </c>
      <c r="D11" s="249">
        <v>134</v>
      </c>
      <c r="E11" s="249">
        <v>102</v>
      </c>
      <c r="F11" s="249">
        <v>102</v>
      </c>
      <c r="G11" s="251">
        <f t="shared" si="0"/>
        <v>601</v>
      </c>
      <c r="H11" s="249">
        <v>265</v>
      </c>
      <c r="I11" s="249">
        <v>135</v>
      </c>
      <c r="J11" s="249">
        <v>101</v>
      </c>
      <c r="K11" s="249">
        <v>102</v>
      </c>
      <c r="L11" s="251">
        <f t="shared" si="1"/>
        <v>603</v>
      </c>
      <c r="M11" s="249">
        <f t="shared" si="2"/>
        <v>-2</v>
      </c>
      <c r="N11" s="249">
        <f t="shared" si="2"/>
        <v>-1</v>
      </c>
      <c r="O11" s="249">
        <f t="shared" si="2"/>
        <v>1</v>
      </c>
      <c r="P11" s="249">
        <f t="shared" si="2"/>
        <v>0</v>
      </c>
      <c r="Q11" s="249">
        <f t="shared" si="2"/>
        <v>-2</v>
      </c>
    </row>
    <row r="12" spans="1:17" s="245" customFormat="1">
      <c r="A12" s="246"/>
      <c r="B12" s="248" t="s">
        <v>22</v>
      </c>
      <c r="C12" s="252">
        <f t="shared" ref="C12:L12" si="3">SUM(C7:C11)</f>
        <v>1718</v>
      </c>
      <c r="D12" s="252">
        <f t="shared" si="3"/>
        <v>1097</v>
      </c>
      <c r="E12" s="252">
        <f t="shared" si="3"/>
        <v>863</v>
      </c>
      <c r="F12" s="252">
        <f t="shared" si="3"/>
        <v>819</v>
      </c>
      <c r="G12" s="252">
        <f t="shared" si="3"/>
        <v>4497</v>
      </c>
      <c r="H12" s="252">
        <f t="shared" si="3"/>
        <v>1724</v>
      </c>
      <c r="I12" s="252">
        <f t="shared" si="3"/>
        <v>1096</v>
      </c>
      <c r="J12" s="252">
        <f t="shared" si="3"/>
        <v>863</v>
      </c>
      <c r="K12" s="252">
        <f t="shared" si="3"/>
        <v>819</v>
      </c>
      <c r="L12" s="252">
        <f t="shared" si="3"/>
        <v>4502</v>
      </c>
      <c r="M12" s="248">
        <f t="shared" si="2"/>
        <v>-6</v>
      </c>
      <c r="N12" s="248">
        <f t="shared" si="2"/>
        <v>1</v>
      </c>
      <c r="O12" s="248">
        <f t="shared" si="2"/>
        <v>0</v>
      </c>
      <c r="P12" s="248">
        <f t="shared" si="2"/>
        <v>0</v>
      </c>
      <c r="Q12" s="248">
        <f t="shared" si="2"/>
        <v>-5</v>
      </c>
    </row>
    <row r="13" spans="1:17" s="244" customFormat="1">
      <c r="A13" s="246" t="s">
        <v>143</v>
      </c>
      <c r="B13" s="248" t="s">
        <v>144</v>
      </c>
      <c r="C13" s="249"/>
      <c r="D13" s="249"/>
      <c r="E13" s="249"/>
      <c r="F13" s="249"/>
      <c r="G13" s="251"/>
      <c r="H13" s="249"/>
      <c r="I13" s="249"/>
      <c r="J13" s="249"/>
      <c r="K13" s="249"/>
      <c r="L13" s="251"/>
      <c r="M13" s="249"/>
      <c r="N13" s="249"/>
      <c r="O13" s="249"/>
      <c r="P13" s="249"/>
      <c r="Q13" s="249"/>
    </row>
    <row r="14" spans="1:17" s="244" customFormat="1" ht="14.25">
      <c r="A14" s="250">
        <v>6</v>
      </c>
      <c r="B14" s="249" t="s">
        <v>24</v>
      </c>
      <c r="C14" s="249">
        <v>2</v>
      </c>
      <c r="D14" s="253">
        <v>5</v>
      </c>
      <c r="E14" s="249">
        <v>23</v>
      </c>
      <c r="F14" s="249">
        <v>27</v>
      </c>
      <c r="G14" s="251">
        <f t="shared" ref="G14:G28" si="4">SUM(C14:F14)</f>
        <v>57</v>
      </c>
      <c r="H14" s="249">
        <v>2</v>
      </c>
      <c r="I14" s="253">
        <v>5</v>
      </c>
      <c r="J14" s="249">
        <v>23</v>
      </c>
      <c r="K14" s="249">
        <v>27</v>
      </c>
      <c r="L14" s="251">
        <f t="shared" ref="L14:L28" si="5">SUM(H14:K14)</f>
        <v>57</v>
      </c>
      <c r="M14" s="249">
        <f t="shared" ref="M14:Q30" si="6">C14-H14</f>
        <v>0</v>
      </c>
      <c r="N14" s="249">
        <f t="shared" si="6"/>
        <v>0</v>
      </c>
      <c r="O14" s="249">
        <f t="shared" si="6"/>
        <v>0</v>
      </c>
      <c r="P14" s="249">
        <f t="shared" si="6"/>
        <v>0</v>
      </c>
      <c r="Q14" s="249">
        <f t="shared" si="6"/>
        <v>0</v>
      </c>
    </row>
    <row r="15" spans="1:17" s="244" customFormat="1" ht="14.25">
      <c r="A15" s="250">
        <v>7</v>
      </c>
      <c r="B15" s="249" t="s">
        <v>25</v>
      </c>
      <c r="C15" s="253">
        <v>12</v>
      </c>
      <c r="D15" s="249">
        <v>13</v>
      </c>
      <c r="E15" s="249">
        <v>31</v>
      </c>
      <c r="F15" s="249">
        <v>66</v>
      </c>
      <c r="G15" s="251">
        <f t="shared" si="4"/>
        <v>122</v>
      </c>
      <c r="H15" s="253">
        <v>12</v>
      </c>
      <c r="I15" s="249">
        <v>13</v>
      </c>
      <c r="J15" s="249">
        <v>31</v>
      </c>
      <c r="K15" s="249">
        <v>66</v>
      </c>
      <c r="L15" s="251">
        <f t="shared" si="5"/>
        <v>122</v>
      </c>
      <c r="M15" s="249">
        <f t="shared" si="6"/>
        <v>0</v>
      </c>
      <c r="N15" s="249">
        <f t="shared" si="6"/>
        <v>0</v>
      </c>
      <c r="O15" s="249">
        <f t="shared" si="6"/>
        <v>0</v>
      </c>
      <c r="P15" s="249">
        <f t="shared" si="6"/>
        <v>0</v>
      </c>
      <c r="Q15" s="249">
        <f t="shared" si="6"/>
        <v>0</v>
      </c>
    </row>
    <row r="16" spans="1:17" s="244" customFormat="1" ht="14.25">
      <c r="A16" s="250">
        <v>8</v>
      </c>
      <c r="B16" s="249" t="s">
        <v>26</v>
      </c>
      <c r="C16" s="249">
        <v>12</v>
      </c>
      <c r="D16" s="249">
        <v>33</v>
      </c>
      <c r="E16" s="249">
        <v>36</v>
      </c>
      <c r="F16" s="249">
        <v>40</v>
      </c>
      <c r="G16" s="251">
        <f t="shared" si="4"/>
        <v>121</v>
      </c>
      <c r="H16" s="249">
        <v>12</v>
      </c>
      <c r="I16" s="249">
        <v>32</v>
      </c>
      <c r="J16" s="249">
        <v>36</v>
      </c>
      <c r="K16" s="249">
        <v>39</v>
      </c>
      <c r="L16" s="251">
        <f t="shared" si="5"/>
        <v>119</v>
      </c>
      <c r="M16" s="249">
        <f t="shared" si="6"/>
        <v>0</v>
      </c>
      <c r="N16" s="249">
        <f t="shared" si="6"/>
        <v>1</v>
      </c>
      <c r="O16" s="249">
        <f t="shared" si="6"/>
        <v>0</v>
      </c>
      <c r="P16" s="249">
        <f t="shared" si="6"/>
        <v>1</v>
      </c>
      <c r="Q16" s="249">
        <f t="shared" si="6"/>
        <v>2</v>
      </c>
    </row>
    <row r="17" spans="1:17" s="244" customFormat="1" ht="14.25">
      <c r="A17" s="250">
        <v>9</v>
      </c>
      <c r="B17" s="249" t="s">
        <v>27</v>
      </c>
      <c r="C17" s="249">
        <v>31</v>
      </c>
      <c r="D17" s="249">
        <v>30</v>
      </c>
      <c r="E17" s="249">
        <v>31</v>
      </c>
      <c r="F17" s="249">
        <v>41</v>
      </c>
      <c r="G17" s="251">
        <f t="shared" si="4"/>
        <v>133</v>
      </c>
      <c r="H17" s="249">
        <v>31</v>
      </c>
      <c r="I17" s="249">
        <v>30</v>
      </c>
      <c r="J17" s="249">
        <v>31</v>
      </c>
      <c r="K17" s="249">
        <v>41</v>
      </c>
      <c r="L17" s="251">
        <f t="shared" si="5"/>
        <v>133</v>
      </c>
      <c r="M17" s="249">
        <f t="shared" si="6"/>
        <v>0</v>
      </c>
      <c r="N17" s="249">
        <f t="shared" si="6"/>
        <v>0</v>
      </c>
      <c r="O17" s="249">
        <f t="shared" si="6"/>
        <v>0</v>
      </c>
      <c r="P17" s="249">
        <f t="shared" si="6"/>
        <v>0</v>
      </c>
      <c r="Q17" s="249">
        <f t="shared" si="6"/>
        <v>0</v>
      </c>
    </row>
    <row r="18" spans="1:17" s="244" customFormat="1" ht="14.25">
      <c r="A18" s="250">
        <v>10</v>
      </c>
      <c r="B18" s="249" t="s">
        <v>28</v>
      </c>
      <c r="C18" s="249">
        <v>11</v>
      </c>
      <c r="D18" s="249">
        <v>10</v>
      </c>
      <c r="E18" s="249">
        <v>21</v>
      </c>
      <c r="F18" s="249">
        <v>17</v>
      </c>
      <c r="G18" s="251">
        <f t="shared" si="4"/>
        <v>59</v>
      </c>
      <c r="H18" s="249">
        <v>11</v>
      </c>
      <c r="I18" s="249">
        <v>10</v>
      </c>
      <c r="J18" s="249">
        <v>24</v>
      </c>
      <c r="K18" s="249">
        <v>17</v>
      </c>
      <c r="L18" s="251">
        <f t="shared" si="5"/>
        <v>62</v>
      </c>
      <c r="M18" s="249">
        <f t="shared" si="6"/>
        <v>0</v>
      </c>
      <c r="N18" s="249">
        <f t="shared" si="6"/>
        <v>0</v>
      </c>
      <c r="O18" s="249">
        <f t="shared" si="6"/>
        <v>-3</v>
      </c>
      <c r="P18" s="249">
        <f t="shared" si="6"/>
        <v>0</v>
      </c>
      <c r="Q18" s="249">
        <f t="shared" si="6"/>
        <v>-3</v>
      </c>
    </row>
    <row r="19" spans="1:17" s="244" customFormat="1" ht="14.25">
      <c r="A19" s="250">
        <v>11</v>
      </c>
      <c r="B19" s="249" t="s">
        <v>29</v>
      </c>
      <c r="C19" s="249">
        <v>10</v>
      </c>
      <c r="D19" s="249">
        <v>32</v>
      </c>
      <c r="E19" s="249">
        <v>34</v>
      </c>
      <c r="F19" s="249">
        <v>40</v>
      </c>
      <c r="G19" s="251">
        <f t="shared" si="4"/>
        <v>116</v>
      </c>
      <c r="H19" s="249">
        <v>10</v>
      </c>
      <c r="I19" s="249">
        <v>32</v>
      </c>
      <c r="J19" s="249">
        <v>36</v>
      </c>
      <c r="K19" s="249">
        <v>40</v>
      </c>
      <c r="L19" s="251">
        <f t="shared" si="5"/>
        <v>118</v>
      </c>
      <c r="M19" s="249">
        <f t="shared" si="6"/>
        <v>0</v>
      </c>
      <c r="N19" s="249">
        <f t="shared" si="6"/>
        <v>0</v>
      </c>
      <c r="O19" s="249">
        <f t="shared" si="6"/>
        <v>-2</v>
      </c>
      <c r="P19" s="249">
        <f t="shared" si="6"/>
        <v>0</v>
      </c>
      <c r="Q19" s="249">
        <f t="shared" si="6"/>
        <v>-2</v>
      </c>
    </row>
    <row r="20" spans="1:17" s="244" customFormat="1" ht="14.25">
      <c r="A20" s="250">
        <v>12</v>
      </c>
      <c r="B20" s="249" t="s">
        <v>30</v>
      </c>
      <c r="C20" s="249">
        <v>19</v>
      </c>
      <c r="D20" s="253">
        <v>6</v>
      </c>
      <c r="E20" s="249">
        <v>20</v>
      </c>
      <c r="F20" s="249">
        <v>17</v>
      </c>
      <c r="G20" s="251">
        <f t="shared" si="4"/>
        <v>62</v>
      </c>
      <c r="H20" s="249">
        <v>19</v>
      </c>
      <c r="I20" s="253">
        <v>6</v>
      </c>
      <c r="J20" s="249">
        <v>20</v>
      </c>
      <c r="K20" s="249">
        <v>17</v>
      </c>
      <c r="L20" s="251">
        <f t="shared" si="5"/>
        <v>62</v>
      </c>
      <c r="M20" s="249">
        <f t="shared" si="6"/>
        <v>0</v>
      </c>
      <c r="N20" s="249">
        <f t="shared" si="6"/>
        <v>0</v>
      </c>
      <c r="O20" s="249">
        <f t="shared" si="6"/>
        <v>0</v>
      </c>
      <c r="P20" s="249">
        <f t="shared" si="6"/>
        <v>0</v>
      </c>
      <c r="Q20" s="249">
        <f t="shared" si="6"/>
        <v>0</v>
      </c>
    </row>
    <row r="21" spans="1:17" s="244" customFormat="1" ht="14.25">
      <c r="A21" s="250">
        <v>13</v>
      </c>
      <c r="B21" s="249" t="s">
        <v>31</v>
      </c>
      <c r="C21" s="249">
        <v>12</v>
      </c>
      <c r="D21" s="249">
        <v>18</v>
      </c>
      <c r="E21" s="249">
        <v>33</v>
      </c>
      <c r="F21" s="249">
        <v>49</v>
      </c>
      <c r="G21" s="251">
        <f t="shared" si="4"/>
        <v>112</v>
      </c>
      <c r="H21" s="249">
        <v>12</v>
      </c>
      <c r="I21" s="249">
        <v>18</v>
      </c>
      <c r="J21" s="249">
        <v>32</v>
      </c>
      <c r="K21" s="249">
        <v>48</v>
      </c>
      <c r="L21" s="251">
        <f t="shared" si="5"/>
        <v>110</v>
      </c>
      <c r="M21" s="249">
        <f t="shared" si="6"/>
        <v>0</v>
      </c>
      <c r="N21" s="249">
        <f t="shared" si="6"/>
        <v>0</v>
      </c>
      <c r="O21" s="249">
        <f t="shared" si="6"/>
        <v>1</v>
      </c>
      <c r="P21" s="249">
        <f t="shared" si="6"/>
        <v>1</v>
      </c>
      <c r="Q21" s="249">
        <f t="shared" si="6"/>
        <v>2</v>
      </c>
    </row>
    <row r="22" spans="1:17" s="244" customFormat="1" ht="14.25">
      <c r="A22" s="250">
        <v>14</v>
      </c>
      <c r="B22" s="249" t="s">
        <v>32</v>
      </c>
      <c r="C22" s="249">
        <v>71</v>
      </c>
      <c r="D22" s="249">
        <v>64</v>
      </c>
      <c r="E22" s="249">
        <v>52</v>
      </c>
      <c r="F22" s="249">
        <v>46</v>
      </c>
      <c r="G22" s="251">
        <f t="shared" si="4"/>
        <v>233</v>
      </c>
      <c r="H22" s="249">
        <v>79</v>
      </c>
      <c r="I22" s="249">
        <v>64</v>
      </c>
      <c r="J22" s="249">
        <v>51</v>
      </c>
      <c r="K22" s="249">
        <v>45</v>
      </c>
      <c r="L22" s="251">
        <f t="shared" si="5"/>
        <v>239</v>
      </c>
      <c r="M22" s="249">
        <f t="shared" si="6"/>
        <v>-8</v>
      </c>
      <c r="N22" s="249">
        <f t="shared" si="6"/>
        <v>0</v>
      </c>
      <c r="O22" s="249">
        <f t="shared" si="6"/>
        <v>1</v>
      </c>
      <c r="P22" s="249">
        <f t="shared" si="6"/>
        <v>1</v>
      </c>
      <c r="Q22" s="249">
        <f t="shared" si="6"/>
        <v>-6</v>
      </c>
    </row>
    <row r="23" spans="1:17" s="244" customFormat="1" ht="14.25">
      <c r="A23" s="250">
        <v>15</v>
      </c>
      <c r="B23" s="249" t="s">
        <v>33</v>
      </c>
      <c r="C23" s="253">
        <v>1</v>
      </c>
      <c r="D23" s="249">
        <v>8</v>
      </c>
      <c r="E23" s="249">
        <v>21</v>
      </c>
      <c r="F23" s="249">
        <v>20</v>
      </c>
      <c r="G23" s="251">
        <f t="shared" si="4"/>
        <v>50</v>
      </c>
      <c r="H23" s="253">
        <v>1</v>
      </c>
      <c r="I23" s="249">
        <v>8</v>
      </c>
      <c r="J23" s="249">
        <v>21</v>
      </c>
      <c r="K23" s="249">
        <v>20</v>
      </c>
      <c r="L23" s="251">
        <f t="shared" si="5"/>
        <v>50</v>
      </c>
      <c r="M23" s="249">
        <f t="shared" si="6"/>
        <v>0</v>
      </c>
      <c r="N23" s="249">
        <f t="shared" si="6"/>
        <v>0</v>
      </c>
      <c r="O23" s="249">
        <f t="shared" si="6"/>
        <v>0</v>
      </c>
      <c r="P23" s="249">
        <f t="shared" si="6"/>
        <v>0</v>
      </c>
      <c r="Q23" s="249">
        <f t="shared" si="6"/>
        <v>0</v>
      </c>
    </row>
    <row r="24" spans="1:17" s="244" customFormat="1" ht="14.25">
      <c r="A24" s="250">
        <v>16</v>
      </c>
      <c r="B24" s="249" t="s">
        <v>34</v>
      </c>
      <c r="C24" s="249">
        <v>9</v>
      </c>
      <c r="D24" s="249">
        <v>14</v>
      </c>
      <c r="E24" s="249">
        <v>26</v>
      </c>
      <c r="F24" s="249">
        <v>36</v>
      </c>
      <c r="G24" s="251">
        <f t="shared" si="4"/>
        <v>85</v>
      </c>
      <c r="H24" s="249">
        <v>9</v>
      </c>
      <c r="I24" s="249">
        <v>14</v>
      </c>
      <c r="J24" s="249">
        <v>25</v>
      </c>
      <c r="K24" s="249">
        <v>34</v>
      </c>
      <c r="L24" s="251">
        <f t="shared" si="5"/>
        <v>82</v>
      </c>
      <c r="M24" s="249">
        <f t="shared" si="6"/>
        <v>0</v>
      </c>
      <c r="N24" s="249">
        <f t="shared" si="6"/>
        <v>0</v>
      </c>
      <c r="O24" s="249">
        <f t="shared" si="6"/>
        <v>1</v>
      </c>
      <c r="P24" s="249">
        <f t="shared" si="6"/>
        <v>2</v>
      </c>
      <c r="Q24" s="249">
        <f t="shared" si="6"/>
        <v>3</v>
      </c>
    </row>
    <row r="25" spans="1:17" s="244" customFormat="1" ht="14.25">
      <c r="A25" s="250">
        <v>17</v>
      </c>
      <c r="B25" s="249" t="s">
        <v>35</v>
      </c>
      <c r="C25" s="253">
        <v>0</v>
      </c>
      <c r="D25" s="249">
        <v>2</v>
      </c>
      <c r="E25" s="249">
        <v>4</v>
      </c>
      <c r="F25" s="249">
        <v>7</v>
      </c>
      <c r="G25" s="251">
        <f t="shared" si="4"/>
        <v>13</v>
      </c>
      <c r="H25" s="253">
        <v>0</v>
      </c>
      <c r="I25" s="249">
        <v>1</v>
      </c>
      <c r="J25" s="249">
        <v>5</v>
      </c>
      <c r="K25" s="249">
        <v>8</v>
      </c>
      <c r="L25" s="251">
        <f t="shared" si="5"/>
        <v>14</v>
      </c>
      <c r="M25" s="249">
        <f t="shared" si="6"/>
        <v>0</v>
      </c>
      <c r="N25" s="249">
        <f t="shared" si="6"/>
        <v>1</v>
      </c>
      <c r="O25" s="249">
        <f t="shared" si="6"/>
        <v>-1</v>
      </c>
      <c r="P25" s="249">
        <f t="shared" si="6"/>
        <v>-1</v>
      </c>
      <c r="Q25" s="249">
        <f t="shared" si="6"/>
        <v>-1</v>
      </c>
    </row>
    <row r="26" spans="1:17" s="244" customFormat="1" ht="14.25">
      <c r="A26" s="250">
        <v>18</v>
      </c>
      <c r="B26" s="249" t="s">
        <v>36</v>
      </c>
      <c r="C26" s="249">
        <v>8</v>
      </c>
      <c r="D26" s="253">
        <v>10</v>
      </c>
      <c r="E26" s="249">
        <v>20</v>
      </c>
      <c r="F26" s="249">
        <v>25</v>
      </c>
      <c r="G26" s="251">
        <f t="shared" si="4"/>
        <v>63</v>
      </c>
      <c r="H26" s="249">
        <v>11</v>
      </c>
      <c r="I26" s="253">
        <v>4</v>
      </c>
      <c r="J26" s="249">
        <v>19</v>
      </c>
      <c r="K26" s="249">
        <v>30</v>
      </c>
      <c r="L26" s="251">
        <f t="shared" si="5"/>
        <v>64</v>
      </c>
      <c r="M26" s="249">
        <f t="shared" si="6"/>
        <v>-3</v>
      </c>
      <c r="N26" s="249">
        <f t="shared" si="6"/>
        <v>6</v>
      </c>
      <c r="O26" s="249">
        <f t="shared" si="6"/>
        <v>1</v>
      </c>
      <c r="P26" s="249">
        <f t="shared" si="6"/>
        <v>-5</v>
      </c>
      <c r="Q26" s="249">
        <f t="shared" si="6"/>
        <v>-1</v>
      </c>
    </row>
    <row r="27" spans="1:17" s="244" customFormat="1" ht="14.25">
      <c r="A27" s="250">
        <v>19</v>
      </c>
      <c r="B27" s="249" t="s">
        <v>37</v>
      </c>
      <c r="C27" s="249">
        <v>20</v>
      </c>
      <c r="D27" s="249">
        <v>59</v>
      </c>
      <c r="E27" s="249">
        <v>53</v>
      </c>
      <c r="F27" s="249">
        <v>42</v>
      </c>
      <c r="G27" s="251">
        <f t="shared" si="4"/>
        <v>174</v>
      </c>
      <c r="H27" s="249">
        <v>25</v>
      </c>
      <c r="I27" s="249">
        <v>52</v>
      </c>
      <c r="J27" s="249">
        <v>43</v>
      </c>
      <c r="K27" s="249">
        <v>54</v>
      </c>
      <c r="L27" s="251">
        <f t="shared" si="5"/>
        <v>174</v>
      </c>
      <c r="M27" s="249">
        <f t="shared" si="6"/>
        <v>-5</v>
      </c>
      <c r="N27" s="249">
        <f t="shared" si="6"/>
        <v>7</v>
      </c>
      <c r="O27" s="249">
        <f t="shared" si="6"/>
        <v>10</v>
      </c>
      <c r="P27" s="249">
        <f t="shared" si="6"/>
        <v>-12</v>
      </c>
      <c r="Q27" s="249">
        <f t="shared" si="6"/>
        <v>0</v>
      </c>
    </row>
    <row r="28" spans="1:17" s="244" customFormat="1" ht="14.25">
      <c r="A28" s="250">
        <v>20</v>
      </c>
      <c r="B28" s="249" t="s">
        <v>38</v>
      </c>
      <c r="C28" s="253">
        <v>0</v>
      </c>
      <c r="D28" s="253">
        <v>2</v>
      </c>
      <c r="E28" s="249">
        <v>16</v>
      </c>
      <c r="F28" s="249">
        <v>13</v>
      </c>
      <c r="G28" s="251">
        <f t="shared" si="4"/>
        <v>31</v>
      </c>
      <c r="H28" s="253">
        <v>0</v>
      </c>
      <c r="I28" s="253">
        <v>2</v>
      </c>
      <c r="J28" s="249">
        <v>16</v>
      </c>
      <c r="K28" s="249">
        <v>13</v>
      </c>
      <c r="L28" s="251">
        <f t="shared" si="5"/>
        <v>31</v>
      </c>
      <c r="M28" s="249">
        <f t="shared" si="6"/>
        <v>0</v>
      </c>
      <c r="N28" s="249">
        <f t="shared" si="6"/>
        <v>0</v>
      </c>
      <c r="O28" s="249">
        <f t="shared" si="6"/>
        <v>0</v>
      </c>
      <c r="P28" s="249">
        <f t="shared" si="6"/>
        <v>0</v>
      </c>
      <c r="Q28" s="249">
        <f t="shared" si="6"/>
        <v>0</v>
      </c>
    </row>
    <row r="29" spans="1:17" s="244" customFormat="1" ht="14.25">
      <c r="A29" s="250">
        <v>21</v>
      </c>
      <c r="B29" s="249" t="s">
        <v>39</v>
      </c>
      <c r="C29" s="253">
        <v>7</v>
      </c>
      <c r="D29" s="253">
        <v>31</v>
      </c>
      <c r="E29" s="253">
        <v>27</v>
      </c>
      <c r="F29" s="249">
        <v>21</v>
      </c>
      <c r="G29" s="251">
        <f>SUM(C29:F29)</f>
        <v>86</v>
      </c>
      <c r="H29" s="253">
        <v>7</v>
      </c>
      <c r="I29" s="253">
        <v>32</v>
      </c>
      <c r="J29" s="253">
        <v>27</v>
      </c>
      <c r="K29" s="249">
        <v>22</v>
      </c>
      <c r="L29" s="251">
        <f>SUM(H29:K29)</f>
        <v>88</v>
      </c>
      <c r="M29" s="249">
        <f t="shared" si="6"/>
        <v>0</v>
      </c>
      <c r="N29" s="249">
        <f t="shared" si="6"/>
        <v>-1</v>
      </c>
      <c r="O29" s="249">
        <f t="shared" si="6"/>
        <v>0</v>
      </c>
      <c r="P29" s="249">
        <f t="shared" si="6"/>
        <v>-1</v>
      </c>
      <c r="Q29" s="249">
        <f t="shared" si="6"/>
        <v>-2</v>
      </c>
    </row>
    <row r="30" spans="1:17" s="245" customFormat="1">
      <c r="A30" s="246"/>
      <c r="B30" s="248" t="s">
        <v>40</v>
      </c>
      <c r="C30" s="252">
        <f t="shared" ref="C30:L30" si="7">SUM(C14:C29)</f>
        <v>225</v>
      </c>
      <c r="D30" s="252">
        <f t="shared" si="7"/>
        <v>337</v>
      </c>
      <c r="E30" s="252">
        <f t="shared" si="7"/>
        <v>448</v>
      </c>
      <c r="F30" s="252">
        <f t="shared" si="7"/>
        <v>507</v>
      </c>
      <c r="G30" s="252">
        <f t="shared" si="7"/>
        <v>1517</v>
      </c>
      <c r="H30" s="252">
        <f t="shared" si="7"/>
        <v>241</v>
      </c>
      <c r="I30" s="252">
        <f t="shared" si="7"/>
        <v>323</v>
      </c>
      <c r="J30" s="252">
        <f t="shared" si="7"/>
        <v>440</v>
      </c>
      <c r="K30" s="252">
        <f t="shared" si="7"/>
        <v>521</v>
      </c>
      <c r="L30" s="252">
        <f t="shared" si="7"/>
        <v>1525</v>
      </c>
      <c r="M30" s="248">
        <f t="shared" si="6"/>
        <v>-16</v>
      </c>
      <c r="N30" s="248">
        <f t="shared" si="6"/>
        <v>14</v>
      </c>
      <c r="O30" s="248">
        <f t="shared" si="6"/>
        <v>8</v>
      </c>
      <c r="P30" s="248">
        <f t="shared" si="6"/>
        <v>-14</v>
      </c>
      <c r="Q30" s="248">
        <f t="shared" si="6"/>
        <v>-8</v>
      </c>
    </row>
    <row r="31" spans="1:17" s="244" customFormat="1">
      <c r="A31" s="246" t="s">
        <v>41</v>
      </c>
      <c r="B31" s="248" t="s">
        <v>42</v>
      </c>
      <c r="C31" s="249"/>
      <c r="D31" s="249"/>
      <c r="E31" s="249"/>
      <c r="F31" s="249"/>
      <c r="G31" s="251"/>
      <c r="H31" s="249"/>
      <c r="I31" s="249"/>
      <c r="J31" s="249"/>
      <c r="K31" s="249"/>
      <c r="L31" s="251"/>
      <c r="M31" s="249"/>
      <c r="N31" s="249"/>
      <c r="O31" s="249"/>
      <c r="P31" s="249"/>
      <c r="Q31" s="249"/>
    </row>
    <row r="32" spans="1:17" s="244" customFormat="1" ht="14.25">
      <c r="A32" s="250">
        <v>22</v>
      </c>
      <c r="B32" s="249" t="s">
        <v>43</v>
      </c>
      <c r="C32" s="249">
        <v>170</v>
      </c>
      <c r="D32" s="249">
        <v>151</v>
      </c>
      <c r="E32" s="249">
        <v>102</v>
      </c>
      <c r="F32" s="249">
        <v>82</v>
      </c>
      <c r="G32" s="251">
        <f>C32+D32+E32+F32</f>
        <v>505</v>
      </c>
      <c r="H32" s="249">
        <v>166</v>
      </c>
      <c r="I32" s="249">
        <v>149</v>
      </c>
      <c r="J32" s="249">
        <v>98</v>
      </c>
      <c r="K32" s="249">
        <v>79</v>
      </c>
      <c r="L32" s="251">
        <f>H32+I32+J32+K32</f>
        <v>492</v>
      </c>
      <c r="M32" s="249">
        <f t="shared" ref="M32:Q50" si="8">C32-H32</f>
        <v>4</v>
      </c>
      <c r="N32" s="249">
        <f t="shared" si="8"/>
        <v>2</v>
      </c>
      <c r="O32" s="249">
        <f t="shared" si="8"/>
        <v>4</v>
      </c>
      <c r="P32" s="249">
        <f t="shared" si="8"/>
        <v>3</v>
      </c>
      <c r="Q32" s="249">
        <f t="shared" si="8"/>
        <v>13</v>
      </c>
    </row>
    <row r="33" spans="1:17" s="244" customFormat="1" ht="14.25">
      <c r="A33" s="250">
        <v>23</v>
      </c>
      <c r="B33" s="249" t="s">
        <v>44</v>
      </c>
      <c r="C33" s="253">
        <v>30</v>
      </c>
      <c r="D33" s="253">
        <v>31</v>
      </c>
      <c r="E33" s="253">
        <v>38</v>
      </c>
      <c r="F33" s="253">
        <v>59</v>
      </c>
      <c r="G33" s="251">
        <f>C33+D33+E33+F33</f>
        <v>158</v>
      </c>
      <c r="H33" s="253">
        <v>30</v>
      </c>
      <c r="I33" s="253">
        <v>28</v>
      </c>
      <c r="J33" s="253">
        <v>38</v>
      </c>
      <c r="K33" s="253">
        <v>59</v>
      </c>
      <c r="L33" s="251">
        <f>H33+I33+J33+K33</f>
        <v>155</v>
      </c>
      <c r="M33" s="249">
        <f t="shared" si="8"/>
        <v>0</v>
      </c>
      <c r="N33" s="249">
        <f t="shared" si="8"/>
        <v>3</v>
      </c>
      <c r="O33" s="249">
        <f t="shared" si="8"/>
        <v>0</v>
      </c>
      <c r="P33" s="249">
        <f t="shared" si="8"/>
        <v>0</v>
      </c>
      <c r="Q33" s="249">
        <f t="shared" si="8"/>
        <v>3</v>
      </c>
    </row>
    <row r="34" spans="1:17" s="244" customFormat="1" ht="14.25">
      <c r="A34" s="250">
        <v>24</v>
      </c>
      <c r="B34" s="249" t="s">
        <v>45</v>
      </c>
      <c r="C34" s="249">
        <v>4</v>
      </c>
      <c r="D34" s="253">
        <v>0</v>
      </c>
      <c r="E34" s="253">
        <v>6</v>
      </c>
      <c r="F34" s="249">
        <v>6</v>
      </c>
      <c r="G34" s="251">
        <f>SUM(C34:F34)</f>
        <v>16</v>
      </c>
      <c r="H34" s="249">
        <v>4</v>
      </c>
      <c r="I34" s="253">
        <v>0</v>
      </c>
      <c r="J34" s="253">
        <v>6</v>
      </c>
      <c r="K34" s="249">
        <v>6</v>
      </c>
      <c r="L34" s="251">
        <f>SUM(H34:K34)</f>
        <v>16</v>
      </c>
      <c r="M34" s="249">
        <f t="shared" si="8"/>
        <v>0</v>
      </c>
      <c r="N34" s="249">
        <f t="shared" si="8"/>
        <v>0</v>
      </c>
      <c r="O34" s="249">
        <f t="shared" si="8"/>
        <v>0</v>
      </c>
      <c r="P34" s="249">
        <f t="shared" si="8"/>
        <v>0</v>
      </c>
      <c r="Q34" s="249">
        <f t="shared" si="8"/>
        <v>0</v>
      </c>
    </row>
    <row r="35" spans="1:17" s="244" customFormat="1" ht="14.25">
      <c r="A35" s="250">
        <v>25</v>
      </c>
      <c r="B35" s="249" t="s">
        <v>46</v>
      </c>
      <c r="C35" s="253">
        <v>0</v>
      </c>
      <c r="D35" s="253">
        <v>6</v>
      </c>
      <c r="E35" s="249">
        <v>9</v>
      </c>
      <c r="F35" s="249">
        <v>21</v>
      </c>
      <c r="G35" s="251">
        <f t="shared" ref="G35:G49" si="9">SUM(C35:F35)</f>
        <v>36</v>
      </c>
      <c r="H35" s="253">
        <v>0</v>
      </c>
      <c r="I35" s="253">
        <v>5</v>
      </c>
      <c r="J35" s="249">
        <v>8</v>
      </c>
      <c r="K35" s="249">
        <v>17</v>
      </c>
      <c r="L35" s="251">
        <f t="shared" ref="L35:L49" si="10">SUM(H35:K35)</f>
        <v>30</v>
      </c>
      <c r="M35" s="249">
        <f t="shared" si="8"/>
        <v>0</v>
      </c>
      <c r="N35" s="249">
        <f t="shared" si="8"/>
        <v>1</v>
      </c>
      <c r="O35" s="249">
        <f t="shared" si="8"/>
        <v>1</v>
      </c>
      <c r="P35" s="249">
        <f t="shared" si="8"/>
        <v>4</v>
      </c>
      <c r="Q35" s="249">
        <f t="shared" si="8"/>
        <v>6</v>
      </c>
    </row>
    <row r="36" spans="1:17" s="244" customFormat="1" ht="14.25">
      <c r="A36" s="250">
        <v>26</v>
      </c>
      <c r="B36" s="249" t="s">
        <v>47</v>
      </c>
      <c r="C36" s="249">
        <v>0</v>
      </c>
      <c r="D36" s="253">
        <v>1</v>
      </c>
      <c r="E36" s="249">
        <v>2</v>
      </c>
      <c r="F36" s="249">
        <v>9</v>
      </c>
      <c r="G36" s="251">
        <f t="shared" si="9"/>
        <v>12</v>
      </c>
      <c r="H36" s="249">
        <v>0</v>
      </c>
      <c r="I36" s="253">
        <v>1</v>
      </c>
      <c r="J36" s="249">
        <v>2</v>
      </c>
      <c r="K36" s="249">
        <v>9</v>
      </c>
      <c r="L36" s="251">
        <f t="shared" si="10"/>
        <v>12</v>
      </c>
      <c r="M36" s="249">
        <f t="shared" si="8"/>
        <v>0</v>
      </c>
      <c r="N36" s="249">
        <f t="shared" si="8"/>
        <v>0</v>
      </c>
      <c r="O36" s="249">
        <f t="shared" si="8"/>
        <v>0</v>
      </c>
      <c r="P36" s="249">
        <f t="shared" si="8"/>
        <v>0</v>
      </c>
      <c r="Q36" s="249">
        <f t="shared" si="8"/>
        <v>0</v>
      </c>
    </row>
    <row r="37" spans="1:17" s="244" customFormat="1" ht="14.25">
      <c r="A37" s="250">
        <v>27</v>
      </c>
      <c r="B37" s="249" t="s">
        <v>48</v>
      </c>
      <c r="C37" s="253">
        <v>21</v>
      </c>
      <c r="D37" s="249">
        <v>35</v>
      </c>
      <c r="E37" s="249">
        <v>22</v>
      </c>
      <c r="F37" s="249">
        <v>23</v>
      </c>
      <c r="G37" s="251">
        <f t="shared" si="9"/>
        <v>101</v>
      </c>
      <c r="H37" s="253">
        <v>21</v>
      </c>
      <c r="I37" s="249">
        <v>35</v>
      </c>
      <c r="J37" s="249">
        <v>22</v>
      </c>
      <c r="K37" s="249">
        <v>23</v>
      </c>
      <c r="L37" s="251">
        <f t="shared" si="10"/>
        <v>101</v>
      </c>
      <c r="M37" s="249">
        <f t="shared" si="8"/>
        <v>0</v>
      </c>
      <c r="N37" s="249">
        <f t="shared" si="8"/>
        <v>0</v>
      </c>
      <c r="O37" s="249">
        <f t="shared" si="8"/>
        <v>0</v>
      </c>
      <c r="P37" s="249">
        <f t="shared" si="8"/>
        <v>0</v>
      </c>
      <c r="Q37" s="249">
        <f t="shared" si="8"/>
        <v>0</v>
      </c>
    </row>
    <row r="38" spans="1:17" s="244" customFormat="1" ht="14.25">
      <c r="A38" s="250">
        <v>28</v>
      </c>
      <c r="B38" s="249" t="s">
        <v>49</v>
      </c>
      <c r="C38" s="253">
        <v>0</v>
      </c>
      <c r="D38" s="253">
        <v>0</v>
      </c>
      <c r="E38" s="253">
        <v>2</v>
      </c>
      <c r="F38" s="249">
        <v>6</v>
      </c>
      <c r="G38" s="251">
        <f t="shared" si="9"/>
        <v>8</v>
      </c>
      <c r="H38" s="253">
        <v>0</v>
      </c>
      <c r="I38" s="253">
        <v>0</v>
      </c>
      <c r="J38" s="253">
        <v>2</v>
      </c>
      <c r="K38" s="249">
        <v>6</v>
      </c>
      <c r="L38" s="251">
        <f t="shared" si="10"/>
        <v>8</v>
      </c>
      <c r="M38" s="249">
        <f t="shared" si="8"/>
        <v>0</v>
      </c>
      <c r="N38" s="249">
        <f t="shared" si="8"/>
        <v>0</v>
      </c>
      <c r="O38" s="249">
        <f t="shared" si="8"/>
        <v>0</v>
      </c>
      <c r="P38" s="249">
        <f t="shared" si="8"/>
        <v>0</v>
      </c>
      <c r="Q38" s="249">
        <f t="shared" si="8"/>
        <v>0</v>
      </c>
    </row>
    <row r="39" spans="1:17" s="244" customFormat="1" ht="14.25">
      <c r="A39" s="250">
        <v>29</v>
      </c>
      <c r="B39" s="249" t="s">
        <v>50</v>
      </c>
      <c r="C39" s="253">
        <v>1</v>
      </c>
      <c r="D39" s="249">
        <v>14</v>
      </c>
      <c r="E39" s="249">
        <v>15</v>
      </c>
      <c r="F39" s="249">
        <v>23</v>
      </c>
      <c r="G39" s="251">
        <f t="shared" si="9"/>
        <v>53</v>
      </c>
      <c r="H39" s="253">
        <v>1</v>
      </c>
      <c r="I39" s="249">
        <v>14</v>
      </c>
      <c r="J39" s="249">
        <v>15</v>
      </c>
      <c r="K39" s="249">
        <v>23</v>
      </c>
      <c r="L39" s="251">
        <f t="shared" si="10"/>
        <v>53</v>
      </c>
      <c r="M39" s="249">
        <f t="shared" si="8"/>
        <v>0</v>
      </c>
      <c r="N39" s="249">
        <f t="shared" si="8"/>
        <v>0</v>
      </c>
      <c r="O39" s="249">
        <f t="shared" si="8"/>
        <v>0</v>
      </c>
      <c r="P39" s="249">
        <f t="shared" si="8"/>
        <v>0</v>
      </c>
      <c r="Q39" s="249">
        <f t="shared" si="8"/>
        <v>0</v>
      </c>
    </row>
    <row r="40" spans="1:17" s="244" customFormat="1" ht="14.25">
      <c r="A40" s="250">
        <v>30</v>
      </c>
      <c r="B40" s="249" t="s">
        <v>51</v>
      </c>
      <c r="C40" s="253">
        <v>3</v>
      </c>
      <c r="D40" s="249">
        <v>8</v>
      </c>
      <c r="E40" s="249">
        <v>24</v>
      </c>
      <c r="F40" s="249">
        <v>27</v>
      </c>
      <c r="G40" s="251">
        <f t="shared" si="9"/>
        <v>62</v>
      </c>
      <c r="H40" s="253">
        <v>3</v>
      </c>
      <c r="I40" s="249">
        <v>8</v>
      </c>
      <c r="J40" s="249">
        <v>24</v>
      </c>
      <c r="K40" s="249">
        <v>27</v>
      </c>
      <c r="L40" s="251">
        <f t="shared" si="10"/>
        <v>62</v>
      </c>
      <c r="M40" s="249">
        <f t="shared" si="8"/>
        <v>0</v>
      </c>
      <c r="N40" s="249">
        <f t="shared" si="8"/>
        <v>0</v>
      </c>
      <c r="O40" s="249">
        <f t="shared" si="8"/>
        <v>0</v>
      </c>
      <c r="P40" s="249">
        <f t="shared" si="8"/>
        <v>0</v>
      </c>
      <c r="Q40" s="249">
        <f t="shared" si="8"/>
        <v>0</v>
      </c>
    </row>
    <row r="41" spans="1:17" s="244" customFormat="1" ht="14.25">
      <c r="A41" s="250">
        <v>31</v>
      </c>
      <c r="B41" s="249" t="s">
        <v>52</v>
      </c>
      <c r="C41" s="249">
        <v>3</v>
      </c>
      <c r="D41" s="249">
        <v>12</v>
      </c>
      <c r="E41" s="249">
        <v>6</v>
      </c>
      <c r="F41" s="249">
        <v>7</v>
      </c>
      <c r="G41" s="251">
        <f t="shared" si="9"/>
        <v>28</v>
      </c>
      <c r="H41" s="249">
        <v>3</v>
      </c>
      <c r="I41" s="249">
        <v>12</v>
      </c>
      <c r="J41" s="249">
        <v>6</v>
      </c>
      <c r="K41" s="249">
        <v>7</v>
      </c>
      <c r="L41" s="251">
        <f t="shared" si="10"/>
        <v>28</v>
      </c>
      <c r="M41" s="249">
        <f t="shared" si="8"/>
        <v>0</v>
      </c>
      <c r="N41" s="249">
        <f t="shared" si="8"/>
        <v>0</v>
      </c>
      <c r="O41" s="249">
        <f t="shared" si="8"/>
        <v>0</v>
      </c>
      <c r="P41" s="249">
        <f t="shared" si="8"/>
        <v>0</v>
      </c>
      <c r="Q41" s="249">
        <f t="shared" si="8"/>
        <v>0</v>
      </c>
    </row>
    <row r="42" spans="1:17" s="244" customFormat="1" ht="14.25">
      <c r="A42" s="250">
        <v>32</v>
      </c>
      <c r="B42" s="249" t="s">
        <v>53</v>
      </c>
      <c r="C42" s="253">
        <v>1</v>
      </c>
      <c r="D42" s="249">
        <v>8</v>
      </c>
      <c r="E42" s="249">
        <v>14</v>
      </c>
      <c r="F42" s="249">
        <v>23</v>
      </c>
      <c r="G42" s="251">
        <f t="shared" si="9"/>
        <v>46</v>
      </c>
      <c r="H42" s="253">
        <v>1</v>
      </c>
      <c r="I42" s="249">
        <v>8</v>
      </c>
      <c r="J42" s="249">
        <v>14</v>
      </c>
      <c r="K42" s="249">
        <v>23</v>
      </c>
      <c r="L42" s="251">
        <f t="shared" si="10"/>
        <v>46</v>
      </c>
      <c r="M42" s="249">
        <f t="shared" si="8"/>
        <v>0</v>
      </c>
      <c r="N42" s="249">
        <f t="shared" si="8"/>
        <v>0</v>
      </c>
      <c r="O42" s="249">
        <f t="shared" si="8"/>
        <v>0</v>
      </c>
      <c r="P42" s="249">
        <f t="shared" si="8"/>
        <v>0</v>
      </c>
      <c r="Q42" s="249">
        <f t="shared" si="8"/>
        <v>0</v>
      </c>
    </row>
    <row r="43" spans="1:17" s="244" customFormat="1" ht="14.25">
      <c r="A43" s="250">
        <v>33</v>
      </c>
      <c r="B43" s="249" t="s">
        <v>54</v>
      </c>
      <c r="C43" s="253">
        <v>0</v>
      </c>
      <c r="D43" s="249">
        <v>13</v>
      </c>
      <c r="E43" s="249">
        <v>5</v>
      </c>
      <c r="F43" s="249">
        <v>2</v>
      </c>
      <c r="G43" s="251">
        <f t="shared" si="9"/>
        <v>20</v>
      </c>
      <c r="H43" s="253">
        <v>0</v>
      </c>
      <c r="I43" s="249">
        <v>13</v>
      </c>
      <c r="J43" s="249">
        <v>5</v>
      </c>
      <c r="K43" s="249">
        <v>2</v>
      </c>
      <c r="L43" s="251">
        <f t="shared" si="10"/>
        <v>20</v>
      </c>
      <c r="M43" s="249">
        <f t="shared" si="8"/>
        <v>0</v>
      </c>
      <c r="N43" s="249">
        <f t="shared" si="8"/>
        <v>0</v>
      </c>
      <c r="O43" s="249">
        <f t="shared" si="8"/>
        <v>0</v>
      </c>
      <c r="P43" s="249">
        <f t="shared" si="8"/>
        <v>0</v>
      </c>
      <c r="Q43" s="249">
        <f t="shared" si="8"/>
        <v>0</v>
      </c>
    </row>
    <row r="44" spans="1:17" s="244" customFormat="1" ht="14.25">
      <c r="A44" s="250">
        <v>34</v>
      </c>
      <c r="B44" s="249" t="s">
        <v>55</v>
      </c>
      <c r="C44" s="253">
        <v>1</v>
      </c>
      <c r="D44" s="253">
        <v>7</v>
      </c>
      <c r="E44" s="253">
        <v>14</v>
      </c>
      <c r="F44" s="249">
        <v>27</v>
      </c>
      <c r="G44" s="251">
        <f t="shared" si="9"/>
        <v>49</v>
      </c>
      <c r="H44" s="253">
        <v>1</v>
      </c>
      <c r="I44" s="253">
        <v>5</v>
      </c>
      <c r="J44" s="253">
        <v>11</v>
      </c>
      <c r="K44" s="249">
        <v>27</v>
      </c>
      <c r="L44" s="251">
        <f t="shared" si="10"/>
        <v>44</v>
      </c>
      <c r="M44" s="249">
        <f t="shared" si="8"/>
        <v>0</v>
      </c>
      <c r="N44" s="249">
        <f t="shared" si="8"/>
        <v>2</v>
      </c>
      <c r="O44" s="249">
        <f t="shared" si="8"/>
        <v>3</v>
      </c>
      <c r="P44" s="249">
        <f t="shared" si="8"/>
        <v>0</v>
      </c>
      <c r="Q44" s="249">
        <f t="shared" si="8"/>
        <v>5</v>
      </c>
    </row>
    <row r="45" spans="1:17" s="244" customFormat="1">
      <c r="A45" s="250">
        <v>35</v>
      </c>
      <c r="B45" s="249" t="s">
        <v>56</v>
      </c>
      <c r="C45" s="253">
        <v>17</v>
      </c>
      <c r="D45" s="253">
        <v>63</v>
      </c>
      <c r="E45" s="253">
        <v>37</v>
      </c>
      <c r="F45" s="249">
        <v>149</v>
      </c>
      <c r="G45" s="251">
        <f t="shared" si="9"/>
        <v>266</v>
      </c>
      <c r="H45" s="253">
        <v>17</v>
      </c>
      <c r="I45" s="253">
        <v>64</v>
      </c>
      <c r="J45" s="253">
        <v>35</v>
      </c>
      <c r="K45" s="249">
        <v>147</v>
      </c>
      <c r="L45" s="252">
        <f t="shared" si="10"/>
        <v>263</v>
      </c>
      <c r="M45" s="249">
        <f t="shared" si="8"/>
        <v>0</v>
      </c>
      <c r="N45" s="249">
        <f t="shared" si="8"/>
        <v>-1</v>
      </c>
      <c r="O45" s="249">
        <f t="shared" si="8"/>
        <v>2</v>
      </c>
      <c r="P45" s="249">
        <f t="shared" si="8"/>
        <v>2</v>
      </c>
      <c r="Q45" s="249">
        <f t="shared" si="8"/>
        <v>3</v>
      </c>
    </row>
    <row r="46" spans="1:17" s="244" customFormat="1" ht="14.25">
      <c r="A46" s="250">
        <v>36</v>
      </c>
      <c r="B46" s="249" t="s">
        <v>57</v>
      </c>
      <c r="C46" s="253">
        <v>14</v>
      </c>
      <c r="D46" s="253">
        <v>68</v>
      </c>
      <c r="E46" s="253">
        <v>56</v>
      </c>
      <c r="F46" s="249">
        <v>107</v>
      </c>
      <c r="G46" s="251">
        <f t="shared" si="9"/>
        <v>245</v>
      </c>
      <c r="H46" s="253">
        <v>11</v>
      </c>
      <c r="I46" s="253">
        <v>68</v>
      </c>
      <c r="J46" s="253">
        <v>54</v>
      </c>
      <c r="K46" s="249">
        <v>100</v>
      </c>
      <c r="L46" s="251">
        <f t="shared" si="10"/>
        <v>233</v>
      </c>
      <c r="M46" s="249">
        <f t="shared" si="8"/>
        <v>3</v>
      </c>
      <c r="N46" s="249">
        <f t="shared" si="8"/>
        <v>0</v>
      </c>
      <c r="O46" s="249">
        <f t="shared" si="8"/>
        <v>2</v>
      </c>
      <c r="P46" s="249">
        <f t="shared" si="8"/>
        <v>7</v>
      </c>
      <c r="Q46" s="249">
        <f t="shared" si="8"/>
        <v>12</v>
      </c>
    </row>
    <row r="47" spans="1:17" s="244" customFormat="1" ht="14.25">
      <c r="A47" s="250">
        <v>37</v>
      </c>
      <c r="B47" s="249" t="s">
        <v>58</v>
      </c>
      <c r="C47" s="253">
        <v>41</v>
      </c>
      <c r="D47" s="253">
        <v>70</v>
      </c>
      <c r="E47" s="253">
        <v>45</v>
      </c>
      <c r="F47" s="249">
        <v>132</v>
      </c>
      <c r="G47" s="251">
        <f t="shared" si="9"/>
        <v>288</v>
      </c>
      <c r="H47" s="253">
        <v>41</v>
      </c>
      <c r="I47" s="253">
        <v>70</v>
      </c>
      <c r="J47" s="253">
        <v>45</v>
      </c>
      <c r="K47" s="249">
        <v>131</v>
      </c>
      <c r="L47" s="251">
        <f t="shared" si="10"/>
        <v>287</v>
      </c>
      <c r="M47" s="249">
        <f t="shared" si="8"/>
        <v>0</v>
      </c>
      <c r="N47" s="249">
        <f t="shared" si="8"/>
        <v>0</v>
      </c>
      <c r="O47" s="249">
        <f t="shared" si="8"/>
        <v>0</v>
      </c>
      <c r="P47" s="249">
        <f t="shared" si="8"/>
        <v>1</v>
      </c>
      <c r="Q47" s="249">
        <f t="shared" si="8"/>
        <v>1</v>
      </c>
    </row>
    <row r="48" spans="1:17" s="244" customFormat="1" ht="14.25">
      <c r="A48" s="250">
        <v>38</v>
      </c>
      <c r="B48" s="249" t="s">
        <v>59</v>
      </c>
      <c r="C48" s="253">
        <v>16</v>
      </c>
      <c r="D48" s="253">
        <v>15</v>
      </c>
      <c r="E48" s="253">
        <v>12</v>
      </c>
      <c r="F48" s="249">
        <v>33</v>
      </c>
      <c r="G48" s="251">
        <f t="shared" si="9"/>
        <v>76</v>
      </c>
      <c r="H48" s="253">
        <v>16</v>
      </c>
      <c r="I48" s="253">
        <v>14</v>
      </c>
      <c r="J48" s="253">
        <v>12</v>
      </c>
      <c r="K48" s="249">
        <v>33</v>
      </c>
      <c r="L48" s="251">
        <f t="shared" si="10"/>
        <v>75</v>
      </c>
      <c r="M48" s="249">
        <f t="shared" si="8"/>
        <v>0</v>
      </c>
      <c r="N48" s="249">
        <f t="shared" si="8"/>
        <v>1</v>
      </c>
      <c r="O48" s="249">
        <f t="shared" si="8"/>
        <v>0</v>
      </c>
      <c r="P48" s="249">
        <f t="shared" si="8"/>
        <v>0</v>
      </c>
      <c r="Q48" s="249">
        <f t="shared" si="8"/>
        <v>1</v>
      </c>
    </row>
    <row r="49" spans="1:17" s="244" customFormat="1" ht="14.25">
      <c r="A49" s="250">
        <v>39</v>
      </c>
      <c r="B49" s="249" t="s">
        <v>60</v>
      </c>
      <c r="C49" s="253">
        <v>0</v>
      </c>
      <c r="D49" s="253">
        <v>1</v>
      </c>
      <c r="E49" s="253">
        <v>11</v>
      </c>
      <c r="F49" s="249">
        <v>11</v>
      </c>
      <c r="G49" s="251">
        <f t="shared" si="9"/>
        <v>23</v>
      </c>
      <c r="H49" s="249">
        <v>0</v>
      </c>
      <c r="I49" s="249">
        <v>0</v>
      </c>
      <c r="J49" s="249">
        <v>0</v>
      </c>
      <c r="K49" s="249">
        <v>0</v>
      </c>
      <c r="L49" s="251">
        <f t="shared" si="10"/>
        <v>0</v>
      </c>
      <c r="M49" s="249">
        <f t="shared" si="8"/>
        <v>0</v>
      </c>
      <c r="N49" s="249">
        <f t="shared" si="8"/>
        <v>1</v>
      </c>
      <c r="O49" s="249">
        <f t="shared" si="8"/>
        <v>11</v>
      </c>
      <c r="P49" s="249">
        <f t="shared" si="8"/>
        <v>11</v>
      </c>
      <c r="Q49" s="249">
        <f t="shared" si="8"/>
        <v>23</v>
      </c>
    </row>
    <row r="50" spans="1:17" s="245" customFormat="1">
      <c r="A50" s="246"/>
      <c r="B50" s="248" t="s">
        <v>61</v>
      </c>
      <c r="C50" s="252">
        <f t="shared" ref="C50:G50" si="11">SUM(C32:C49)</f>
        <v>322</v>
      </c>
      <c r="D50" s="252">
        <f t="shared" si="11"/>
        <v>503</v>
      </c>
      <c r="E50" s="252">
        <f t="shared" si="11"/>
        <v>420</v>
      </c>
      <c r="F50" s="252">
        <f t="shared" si="11"/>
        <v>747</v>
      </c>
      <c r="G50" s="252">
        <f t="shared" si="11"/>
        <v>1992</v>
      </c>
      <c r="H50" s="252">
        <f>SUM(H32:H49)</f>
        <v>315</v>
      </c>
      <c r="I50" s="252">
        <f>SUM(I32:I49)</f>
        <v>494</v>
      </c>
      <c r="J50" s="252">
        <f>SUM(J32:J49)</f>
        <v>397</v>
      </c>
      <c r="K50" s="252">
        <f>SUM(K32:K49)</f>
        <v>719</v>
      </c>
      <c r="L50" s="252">
        <f>SUM(L32:L49)</f>
        <v>1925</v>
      </c>
      <c r="M50" s="248">
        <f t="shared" si="8"/>
        <v>7</v>
      </c>
      <c r="N50" s="248">
        <f t="shared" si="8"/>
        <v>9</v>
      </c>
      <c r="O50" s="248">
        <f t="shared" si="8"/>
        <v>23</v>
      </c>
      <c r="P50" s="248">
        <f t="shared" si="8"/>
        <v>28</v>
      </c>
      <c r="Q50" s="248">
        <f t="shared" si="8"/>
        <v>67</v>
      </c>
    </row>
    <row r="51" spans="1:17" s="244" customFormat="1">
      <c r="A51" s="246"/>
      <c r="B51" s="248" t="s">
        <v>63</v>
      </c>
      <c r="C51" s="249" t="s">
        <v>219</v>
      </c>
      <c r="D51" s="249"/>
      <c r="E51" s="249"/>
      <c r="F51" s="249"/>
      <c r="G51" s="249"/>
      <c r="H51" s="249" t="s">
        <v>219</v>
      </c>
      <c r="I51" s="249"/>
      <c r="J51" s="249"/>
      <c r="K51" s="249"/>
      <c r="L51" s="249"/>
      <c r="M51" s="249"/>
      <c r="N51" s="249"/>
      <c r="O51" s="249"/>
      <c r="P51" s="249"/>
      <c r="Q51" s="249"/>
    </row>
    <row r="52" spans="1:17" s="244" customFormat="1" ht="14.25">
      <c r="A52" s="250">
        <v>40</v>
      </c>
      <c r="B52" s="249" t="s">
        <v>64</v>
      </c>
      <c r="C52" s="249">
        <v>368</v>
      </c>
      <c r="D52" s="249">
        <v>65</v>
      </c>
      <c r="E52" s="249">
        <v>52</v>
      </c>
      <c r="F52" s="253">
        <v>34</v>
      </c>
      <c r="G52" s="251">
        <f>SUM(C52:F52)</f>
        <v>519</v>
      </c>
      <c r="H52" s="249">
        <v>367</v>
      </c>
      <c r="I52" s="249">
        <v>63</v>
      </c>
      <c r="J52" s="249">
        <v>44</v>
      </c>
      <c r="K52" s="253">
        <v>32</v>
      </c>
      <c r="L52" s="251">
        <f>SUM(H52:K52)</f>
        <v>506</v>
      </c>
      <c r="M52" s="249">
        <f t="shared" ref="M52:Q55" si="12">C52-H52</f>
        <v>1</v>
      </c>
      <c r="N52" s="249">
        <f t="shared" si="12"/>
        <v>2</v>
      </c>
      <c r="O52" s="249">
        <f t="shared" si="12"/>
        <v>8</v>
      </c>
      <c r="P52" s="249">
        <f t="shared" si="12"/>
        <v>2</v>
      </c>
      <c r="Q52" s="249">
        <f t="shared" si="12"/>
        <v>13</v>
      </c>
    </row>
    <row r="53" spans="1:17" s="244" customFormat="1" ht="14.25">
      <c r="A53" s="250">
        <v>41</v>
      </c>
      <c r="B53" s="249" t="s">
        <v>65</v>
      </c>
      <c r="C53" s="249">
        <v>495</v>
      </c>
      <c r="D53" s="249">
        <v>87</v>
      </c>
      <c r="E53" s="249">
        <v>74</v>
      </c>
      <c r="F53" s="253">
        <v>0</v>
      </c>
      <c r="G53" s="251">
        <f>SUM(C53:F53)</f>
        <v>656</v>
      </c>
      <c r="H53" s="249">
        <v>494</v>
      </c>
      <c r="I53" s="249">
        <v>87</v>
      </c>
      <c r="J53" s="249">
        <v>74</v>
      </c>
      <c r="K53" s="253">
        <v>0</v>
      </c>
      <c r="L53" s="251">
        <f>SUM(H53:K53)</f>
        <v>655</v>
      </c>
      <c r="M53" s="249">
        <f t="shared" si="12"/>
        <v>1</v>
      </c>
      <c r="N53" s="249">
        <f t="shared" si="12"/>
        <v>0</v>
      </c>
      <c r="O53" s="249">
        <f t="shared" si="12"/>
        <v>0</v>
      </c>
      <c r="P53" s="249">
        <f t="shared" si="12"/>
        <v>0</v>
      </c>
      <c r="Q53" s="249">
        <f t="shared" si="12"/>
        <v>1</v>
      </c>
    </row>
    <row r="54" spans="1:17" s="244" customFormat="1" ht="14.25">
      <c r="A54" s="250">
        <v>42</v>
      </c>
      <c r="B54" s="249" t="s">
        <v>66</v>
      </c>
      <c r="C54" s="249">
        <v>428</v>
      </c>
      <c r="D54" s="249">
        <v>142</v>
      </c>
      <c r="E54" s="249">
        <v>66</v>
      </c>
      <c r="F54" s="253">
        <v>0</v>
      </c>
      <c r="G54" s="251">
        <f>SUM(C54:F54)</f>
        <v>636</v>
      </c>
      <c r="H54" s="249">
        <v>428</v>
      </c>
      <c r="I54" s="249">
        <v>142</v>
      </c>
      <c r="J54" s="249">
        <v>66</v>
      </c>
      <c r="K54" s="253">
        <v>0</v>
      </c>
      <c r="L54" s="251">
        <f>SUM(H54:K54)</f>
        <v>636</v>
      </c>
      <c r="M54" s="249">
        <f t="shared" si="12"/>
        <v>0</v>
      </c>
      <c r="N54" s="249">
        <f t="shared" si="12"/>
        <v>0</v>
      </c>
      <c r="O54" s="249">
        <f t="shared" si="12"/>
        <v>0</v>
      </c>
      <c r="P54" s="249">
        <f t="shared" si="12"/>
        <v>0</v>
      </c>
      <c r="Q54" s="249">
        <f t="shared" si="12"/>
        <v>0</v>
      </c>
    </row>
    <row r="55" spans="1:17" s="244" customFormat="1">
      <c r="A55" s="250"/>
      <c r="B55" s="248" t="s">
        <v>67</v>
      </c>
      <c r="C55" s="251">
        <f t="shared" ref="C55:K55" si="13">SUM(C52:C54)</f>
        <v>1291</v>
      </c>
      <c r="D55" s="251">
        <f t="shared" si="13"/>
        <v>294</v>
      </c>
      <c r="E55" s="251">
        <f t="shared" si="13"/>
        <v>192</v>
      </c>
      <c r="F55" s="251">
        <f t="shared" si="13"/>
        <v>34</v>
      </c>
      <c r="G55" s="251">
        <f t="shared" si="13"/>
        <v>1811</v>
      </c>
      <c r="H55" s="251">
        <f t="shared" si="13"/>
        <v>1289</v>
      </c>
      <c r="I55" s="251">
        <f t="shared" si="13"/>
        <v>292</v>
      </c>
      <c r="J55" s="251">
        <f t="shared" si="13"/>
        <v>184</v>
      </c>
      <c r="K55" s="251">
        <f t="shared" si="13"/>
        <v>32</v>
      </c>
      <c r="L55" s="251">
        <f>SUM(L52:L54)</f>
        <v>1797</v>
      </c>
      <c r="M55" s="249">
        <f t="shared" si="12"/>
        <v>2</v>
      </c>
      <c r="N55" s="249">
        <f t="shared" si="12"/>
        <v>2</v>
      </c>
      <c r="O55" s="249">
        <f t="shared" si="12"/>
        <v>8</v>
      </c>
      <c r="P55" s="249">
        <f t="shared" si="12"/>
        <v>2</v>
      </c>
      <c r="Q55" s="249">
        <f t="shared" si="12"/>
        <v>14</v>
      </c>
    </row>
    <row r="56" spans="1:17" s="245" customFormat="1">
      <c r="A56" s="248" t="s">
        <v>145</v>
      </c>
      <c r="B56" s="248"/>
      <c r="C56" s="252">
        <f t="shared" ref="C56:L56" si="14">SUM(C12,C30,C50,C55)</f>
        <v>3556</v>
      </c>
      <c r="D56" s="252">
        <f t="shared" si="14"/>
        <v>2231</v>
      </c>
      <c r="E56" s="252">
        <f t="shared" si="14"/>
        <v>1923</v>
      </c>
      <c r="F56" s="252">
        <f t="shared" si="14"/>
        <v>2107</v>
      </c>
      <c r="G56" s="252">
        <f t="shared" si="14"/>
        <v>9817</v>
      </c>
      <c r="H56" s="252">
        <f t="shared" si="14"/>
        <v>3569</v>
      </c>
      <c r="I56" s="252">
        <f t="shared" si="14"/>
        <v>2205</v>
      </c>
      <c r="J56" s="252">
        <f t="shared" si="14"/>
        <v>1884</v>
      </c>
      <c r="K56" s="252">
        <f t="shared" si="14"/>
        <v>2091</v>
      </c>
      <c r="L56" s="252">
        <f t="shared" si="14"/>
        <v>9749</v>
      </c>
      <c r="M56" s="248">
        <f>C56-H56</f>
        <v>-13</v>
      </c>
      <c r="N56" s="248">
        <f>D56-I56</f>
        <v>26</v>
      </c>
      <c r="O56" s="248">
        <f>E56-J56</f>
        <v>39</v>
      </c>
      <c r="P56" s="248">
        <f>F56-K56</f>
        <v>16</v>
      </c>
      <c r="Q56" s="248">
        <f>G56-L56</f>
        <v>68</v>
      </c>
    </row>
    <row r="57" spans="1:17" s="245" customFormat="1">
      <c r="A57" s="248" t="s">
        <v>146</v>
      </c>
      <c r="B57" s="248"/>
      <c r="C57" s="252">
        <f t="shared" ref="C57:L57" si="15">SUM(C12,,C30,C50)</f>
        <v>2265</v>
      </c>
      <c r="D57" s="252">
        <f t="shared" si="15"/>
        <v>1937</v>
      </c>
      <c r="E57" s="252">
        <f t="shared" si="15"/>
        <v>1731</v>
      </c>
      <c r="F57" s="252">
        <f t="shared" si="15"/>
        <v>2073</v>
      </c>
      <c r="G57" s="252">
        <f t="shared" si="15"/>
        <v>8006</v>
      </c>
      <c r="H57" s="252">
        <f t="shared" si="15"/>
        <v>2280</v>
      </c>
      <c r="I57" s="252">
        <f t="shared" si="15"/>
        <v>1913</v>
      </c>
      <c r="J57" s="252">
        <f t="shared" si="15"/>
        <v>1700</v>
      </c>
      <c r="K57" s="252">
        <f t="shared" si="15"/>
        <v>2059</v>
      </c>
      <c r="L57" s="252">
        <f t="shared" si="15"/>
        <v>7952</v>
      </c>
      <c r="M57" s="248">
        <f t="shared" ref="M57:Q69" si="16">C57-H57</f>
        <v>-15</v>
      </c>
      <c r="N57" s="248">
        <f t="shared" si="16"/>
        <v>24</v>
      </c>
      <c r="O57" s="248">
        <f t="shared" si="16"/>
        <v>31</v>
      </c>
      <c r="P57" s="248">
        <f t="shared" si="16"/>
        <v>14</v>
      </c>
      <c r="Q57" s="248">
        <f t="shared" si="16"/>
        <v>54</v>
      </c>
    </row>
    <row r="58" spans="1:17" s="244" customFormat="1">
      <c r="A58" s="246" t="s">
        <v>70</v>
      </c>
      <c r="B58" s="248" t="s">
        <v>71</v>
      </c>
      <c r="C58" s="249"/>
      <c r="D58" s="249"/>
      <c r="E58" s="249"/>
      <c r="F58" s="249"/>
      <c r="G58" s="251"/>
      <c r="H58" s="249"/>
      <c r="I58" s="249"/>
      <c r="J58" s="249"/>
      <c r="K58" s="249"/>
      <c r="L58" s="251"/>
      <c r="M58" s="249"/>
      <c r="N58" s="249"/>
      <c r="O58" s="249"/>
      <c r="P58" s="249"/>
      <c r="Q58" s="249"/>
    </row>
    <row r="59" spans="1:17" s="244" customFormat="1" ht="14.25">
      <c r="A59" s="250">
        <v>43</v>
      </c>
      <c r="B59" s="249" t="s">
        <v>72</v>
      </c>
      <c r="C59" s="249">
        <v>148</v>
      </c>
      <c r="D59" s="253">
        <v>0</v>
      </c>
      <c r="E59" s="253">
        <v>54</v>
      </c>
      <c r="F59" s="253">
        <v>0</v>
      </c>
      <c r="G59" s="251">
        <f>SUM(C59:F59)</f>
        <v>202</v>
      </c>
      <c r="H59" s="249">
        <v>148</v>
      </c>
      <c r="I59" s="253">
        <v>0</v>
      </c>
      <c r="J59" s="253">
        <v>54</v>
      </c>
      <c r="K59" s="253">
        <v>0</v>
      </c>
      <c r="L59" s="251">
        <f>SUM(H59:K59)</f>
        <v>202</v>
      </c>
      <c r="M59" s="249">
        <f t="shared" si="16"/>
        <v>0</v>
      </c>
      <c r="N59" s="249">
        <f t="shared" si="16"/>
        <v>0</v>
      </c>
      <c r="O59" s="249">
        <f t="shared" si="16"/>
        <v>0</v>
      </c>
      <c r="P59" s="249">
        <f t="shared" si="16"/>
        <v>0</v>
      </c>
      <c r="Q59" s="249">
        <f t="shared" si="16"/>
        <v>0</v>
      </c>
    </row>
    <row r="60" spans="1:17">
      <c r="A60" s="250">
        <v>44</v>
      </c>
      <c r="B60" s="249" t="s">
        <v>73</v>
      </c>
      <c r="C60" s="249">
        <v>322</v>
      </c>
      <c r="D60" s="249">
        <v>232</v>
      </c>
      <c r="E60" s="249">
        <v>184</v>
      </c>
      <c r="F60" s="249">
        <v>48</v>
      </c>
      <c r="G60" s="251">
        <f>SUM(C60:F60)</f>
        <v>786</v>
      </c>
      <c r="H60" s="249">
        <v>322</v>
      </c>
      <c r="I60" s="249">
        <v>232</v>
      </c>
      <c r="J60" s="249">
        <v>184</v>
      </c>
      <c r="K60" s="249">
        <v>48</v>
      </c>
      <c r="L60" s="251">
        <f>SUM(H60:K60)</f>
        <v>786</v>
      </c>
      <c r="M60" s="249">
        <f t="shared" si="16"/>
        <v>0</v>
      </c>
      <c r="N60" s="249">
        <f t="shared" si="16"/>
        <v>0</v>
      </c>
      <c r="O60" s="249">
        <f t="shared" si="16"/>
        <v>0</v>
      </c>
      <c r="P60" s="249">
        <f t="shared" si="16"/>
        <v>0</v>
      </c>
      <c r="Q60" s="249">
        <f t="shared" si="16"/>
        <v>0</v>
      </c>
    </row>
    <row r="61" spans="1:17" s="244" customFormat="1" ht="14.25">
      <c r="A61" s="250">
        <v>45</v>
      </c>
      <c r="B61" s="249" t="s">
        <v>74</v>
      </c>
      <c r="C61" s="249">
        <v>0</v>
      </c>
      <c r="D61" s="249">
        <v>4</v>
      </c>
      <c r="E61" s="249">
        <v>21</v>
      </c>
      <c r="F61" s="249">
        <v>13</v>
      </c>
      <c r="G61" s="251">
        <f>SUM(C61:F61)</f>
        <v>38</v>
      </c>
      <c r="H61" s="249">
        <v>0</v>
      </c>
      <c r="I61" s="249">
        <v>4</v>
      </c>
      <c r="J61" s="249">
        <v>21</v>
      </c>
      <c r="K61" s="249">
        <v>13</v>
      </c>
      <c r="L61" s="251">
        <f>SUM(H61:K61)</f>
        <v>38</v>
      </c>
      <c r="M61" s="249">
        <f t="shared" si="16"/>
        <v>0</v>
      </c>
      <c r="N61" s="249">
        <f t="shared" si="16"/>
        <v>0</v>
      </c>
      <c r="O61" s="249">
        <f t="shared" si="16"/>
        <v>0</v>
      </c>
      <c r="P61" s="249">
        <f t="shared" si="16"/>
        <v>0</v>
      </c>
      <c r="Q61" s="249">
        <f t="shared" si="16"/>
        <v>0</v>
      </c>
    </row>
    <row r="62" spans="1:17" s="245" customFormat="1">
      <c r="A62" s="246"/>
      <c r="B62" s="248" t="s">
        <v>75</v>
      </c>
      <c r="C62" s="252">
        <f t="shared" ref="C62:L62" si="17">SUM(C59:C61)</f>
        <v>470</v>
      </c>
      <c r="D62" s="252">
        <f t="shared" si="17"/>
        <v>236</v>
      </c>
      <c r="E62" s="252">
        <f t="shared" si="17"/>
        <v>259</v>
      </c>
      <c r="F62" s="252">
        <f t="shared" si="17"/>
        <v>61</v>
      </c>
      <c r="G62" s="252">
        <f t="shared" si="17"/>
        <v>1026</v>
      </c>
      <c r="H62" s="252">
        <f t="shared" si="17"/>
        <v>470</v>
      </c>
      <c r="I62" s="252">
        <f t="shared" si="17"/>
        <v>236</v>
      </c>
      <c r="J62" s="252">
        <f t="shared" si="17"/>
        <v>259</v>
      </c>
      <c r="K62" s="252">
        <f t="shared" si="17"/>
        <v>61</v>
      </c>
      <c r="L62" s="252">
        <f t="shared" si="17"/>
        <v>1026</v>
      </c>
      <c r="M62" s="248">
        <f t="shared" si="16"/>
        <v>0</v>
      </c>
      <c r="N62" s="248">
        <f t="shared" si="16"/>
        <v>0</v>
      </c>
      <c r="O62" s="248">
        <f t="shared" si="16"/>
        <v>0</v>
      </c>
      <c r="P62" s="248">
        <f t="shared" si="16"/>
        <v>0</v>
      </c>
      <c r="Q62" s="248">
        <f t="shared" si="16"/>
        <v>0</v>
      </c>
    </row>
    <row r="63" spans="1:17" s="244" customFormat="1" ht="14.25">
      <c r="A63" s="250">
        <v>46</v>
      </c>
      <c r="B63" s="249" t="s">
        <v>77</v>
      </c>
      <c r="C63" s="249">
        <v>0</v>
      </c>
      <c r="D63" s="249">
        <v>0</v>
      </c>
      <c r="E63" s="249">
        <v>29</v>
      </c>
      <c r="F63" s="249">
        <v>3</v>
      </c>
      <c r="G63" s="251">
        <f>SUM(C63:F63)</f>
        <v>32</v>
      </c>
      <c r="H63" s="249">
        <v>0</v>
      </c>
      <c r="I63" s="249">
        <v>0</v>
      </c>
      <c r="J63" s="249">
        <v>29</v>
      </c>
      <c r="K63" s="249">
        <v>3</v>
      </c>
      <c r="L63" s="251">
        <f>SUM(H63:K63)</f>
        <v>32</v>
      </c>
      <c r="M63" s="249">
        <f t="shared" si="16"/>
        <v>0</v>
      </c>
      <c r="N63" s="249">
        <f t="shared" si="16"/>
        <v>0</v>
      </c>
      <c r="O63" s="249">
        <f t="shared" si="16"/>
        <v>0</v>
      </c>
      <c r="P63" s="249">
        <f t="shared" si="16"/>
        <v>0</v>
      </c>
      <c r="Q63" s="249">
        <f t="shared" si="16"/>
        <v>0</v>
      </c>
    </row>
    <row r="64" spans="1:17" s="245" customFormat="1">
      <c r="A64" s="246"/>
      <c r="B64" s="248" t="s">
        <v>78</v>
      </c>
      <c r="C64" s="248">
        <f t="shared" ref="C64:G64" si="18">SUM(C63)</f>
        <v>0</v>
      </c>
      <c r="D64" s="248">
        <f t="shared" si="18"/>
        <v>0</v>
      </c>
      <c r="E64" s="248">
        <f t="shared" si="18"/>
        <v>29</v>
      </c>
      <c r="F64" s="248">
        <f t="shared" si="18"/>
        <v>3</v>
      </c>
      <c r="G64" s="248">
        <f t="shared" si="18"/>
        <v>32</v>
      </c>
      <c r="H64" s="248">
        <f t="shared" ref="H64:L64" si="19">SUM(H63)</f>
        <v>0</v>
      </c>
      <c r="I64" s="248">
        <f t="shared" si="19"/>
        <v>0</v>
      </c>
      <c r="J64" s="248">
        <f t="shared" si="19"/>
        <v>29</v>
      </c>
      <c r="K64" s="248">
        <f t="shared" si="19"/>
        <v>3</v>
      </c>
      <c r="L64" s="248">
        <f t="shared" si="19"/>
        <v>32</v>
      </c>
      <c r="M64" s="248">
        <f t="shared" si="16"/>
        <v>0</v>
      </c>
      <c r="N64" s="248">
        <f t="shared" si="16"/>
        <v>0</v>
      </c>
      <c r="O64" s="248">
        <f t="shared" si="16"/>
        <v>0</v>
      </c>
      <c r="P64" s="248">
        <f t="shared" si="16"/>
        <v>0</v>
      </c>
      <c r="Q64" s="248">
        <f t="shared" si="16"/>
        <v>0</v>
      </c>
    </row>
    <row r="65" spans="1:17" s="244" customFormat="1">
      <c r="A65" s="246" t="s">
        <v>147</v>
      </c>
      <c r="B65" s="248" t="s">
        <v>80</v>
      </c>
      <c r="C65" s="248"/>
      <c r="D65" s="248"/>
      <c r="E65" s="248"/>
      <c r="F65" s="248"/>
      <c r="G65" s="248"/>
      <c r="H65" s="249"/>
      <c r="I65" s="249"/>
      <c r="J65" s="249"/>
      <c r="K65" s="249"/>
      <c r="L65" s="249"/>
      <c r="M65" s="249"/>
      <c r="N65" s="249"/>
      <c r="O65" s="249"/>
      <c r="P65" s="249"/>
      <c r="Q65" s="249"/>
    </row>
    <row r="66" spans="1:17" s="244" customFormat="1">
      <c r="A66" s="250">
        <v>1</v>
      </c>
      <c r="B66" s="249" t="s">
        <v>81</v>
      </c>
      <c r="C66" s="248">
        <v>5</v>
      </c>
      <c r="D66" s="248">
        <v>7</v>
      </c>
      <c r="E66" s="248">
        <v>14</v>
      </c>
      <c r="F66" s="248">
        <v>9</v>
      </c>
      <c r="G66" s="251">
        <f>SUM(C66:F66)</f>
        <v>35</v>
      </c>
      <c r="H66" s="249">
        <v>0</v>
      </c>
      <c r="I66" s="249">
        <v>0</v>
      </c>
      <c r="J66" s="249">
        <v>0</v>
      </c>
      <c r="K66" s="249">
        <v>0</v>
      </c>
      <c r="L66" s="251">
        <f>SUM(H66:K66)</f>
        <v>0</v>
      </c>
      <c r="M66" s="249">
        <f t="shared" si="16"/>
        <v>5</v>
      </c>
      <c r="N66" s="249">
        <f t="shared" si="16"/>
        <v>7</v>
      </c>
      <c r="O66" s="249">
        <f t="shared" si="16"/>
        <v>14</v>
      </c>
      <c r="P66" s="249">
        <f t="shared" si="16"/>
        <v>9</v>
      </c>
      <c r="Q66" s="249">
        <f t="shared" si="16"/>
        <v>35</v>
      </c>
    </row>
    <row r="67" spans="1:17" s="244" customFormat="1">
      <c r="A67" s="250">
        <v>2</v>
      </c>
      <c r="B67" s="249" t="s">
        <v>82</v>
      </c>
      <c r="C67" s="248">
        <v>2</v>
      </c>
      <c r="D67" s="248">
        <v>16</v>
      </c>
      <c r="E67" s="248">
        <v>10</v>
      </c>
      <c r="F67" s="248">
        <v>16</v>
      </c>
      <c r="G67" s="251">
        <f>SUM(C67:F67)</f>
        <v>44</v>
      </c>
      <c r="H67" s="249">
        <v>0</v>
      </c>
      <c r="I67" s="249">
        <v>0</v>
      </c>
      <c r="J67" s="249">
        <v>0</v>
      </c>
      <c r="K67" s="249">
        <v>0</v>
      </c>
      <c r="L67" s="251">
        <f>SUM(H67:K67)</f>
        <v>0</v>
      </c>
      <c r="M67" s="249">
        <f t="shared" si="16"/>
        <v>2</v>
      </c>
      <c r="N67" s="249">
        <f t="shared" si="16"/>
        <v>16</v>
      </c>
      <c r="O67" s="249">
        <f t="shared" si="16"/>
        <v>10</v>
      </c>
      <c r="P67" s="249">
        <f t="shared" si="16"/>
        <v>16</v>
      </c>
      <c r="Q67" s="249">
        <f t="shared" si="16"/>
        <v>44</v>
      </c>
    </row>
    <row r="68" spans="1:17" s="245" customFormat="1">
      <c r="A68" s="246"/>
      <c r="B68" s="248" t="s">
        <v>83</v>
      </c>
      <c r="C68" s="248">
        <f>SUM(C66:C67)</f>
        <v>7</v>
      </c>
      <c r="D68" s="248">
        <f t="shared" ref="D68:K68" si="20">SUM(D66:D67)</f>
        <v>23</v>
      </c>
      <c r="E68" s="248">
        <f t="shared" si="20"/>
        <v>24</v>
      </c>
      <c r="F68" s="248">
        <f t="shared" si="20"/>
        <v>25</v>
      </c>
      <c r="G68" s="248">
        <f t="shared" si="20"/>
        <v>79</v>
      </c>
      <c r="H68" s="248">
        <f t="shared" si="20"/>
        <v>0</v>
      </c>
      <c r="I68" s="248">
        <f t="shared" si="20"/>
        <v>0</v>
      </c>
      <c r="J68" s="248">
        <f t="shared" si="20"/>
        <v>0</v>
      </c>
      <c r="K68" s="248">
        <f t="shared" si="20"/>
        <v>0</v>
      </c>
      <c r="L68" s="252">
        <f>SUM(H68:K68)</f>
        <v>0</v>
      </c>
      <c r="M68" s="248">
        <f t="shared" si="16"/>
        <v>7</v>
      </c>
      <c r="N68" s="248">
        <f t="shared" si="16"/>
        <v>23</v>
      </c>
      <c r="O68" s="248">
        <f t="shared" si="16"/>
        <v>24</v>
      </c>
      <c r="P68" s="248">
        <f t="shared" si="16"/>
        <v>25</v>
      </c>
      <c r="Q68" s="248">
        <f t="shared" si="16"/>
        <v>79</v>
      </c>
    </row>
    <row r="69" spans="1:17" s="245" customFormat="1">
      <c r="A69" s="246"/>
      <c r="B69" s="248" t="s">
        <v>148</v>
      </c>
      <c r="C69" s="248">
        <f t="shared" ref="C69:L69" si="21">SUM(C56,C62,C64,C68)</f>
        <v>4033</v>
      </c>
      <c r="D69" s="248">
        <f t="shared" si="21"/>
        <v>2490</v>
      </c>
      <c r="E69" s="248">
        <f t="shared" si="21"/>
        <v>2235</v>
      </c>
      <c r="F69" s="248">
        <f t="shared" si="21"/>
        <v>2196</v>
      </c>
      <c r="G69" s="248">
        <f t="shared" si="21"/>
        <v>10954</v>
      </c>
      <c r="H69" s="248">
        <f t="shared" si="21"/>
        <v>4039</v>
      </c>
      <c r="I69" s="248">
        <f t="shared" si="21"/>
        <v>2441</v>
      </c>
      <c r="J69" s="248">
        <f t="shared" si="21"/>
        <v>2172</v>
      </c>
      <c r="K69" s="248">
        <f t="shared" si="21"/>
        <v>2155</v>
      </c>
      <c r="L69" s="248">
        <f t="shared" si="21"/>
        <v>10807</v>
      </c>
      <c r="M69" s="248">
        <f t="shared" si="16"/>
        <v>-6</v>
      </c>
      <c r="N69" s="248">
        <f t="shared" si="16"/>
        <v>49</v>
      </c>
      <c r="O69" s="248">
        <f t="shared" si="16"/>
        <v>63</v>
      </c>
      <c r="P69" s="248">
        <f t="shared" si="16"/>
        <v>41</v>
      </c>
      <c r="Q69" s="248">
        <f t="shared" si="16"/>
        <v>147</v>
      </c>
    </row>
  </sheetData>
  <mergeCells count="9">
    <mergeCell ref="A1:Q1"/>
    <mergeCell ref="A2:Q2"/>
    <mergeCell ref="A3:A5"/>
    <mergeCell ref="B3:B5"/>
    <mergeCell ref="C3:G3"/>
    <mergeCell ref="H3:L3"/>
    <mergeCell ref="M3:Q4"/>
    <mergeCell ref="C4:G4"/>
    <mergeCell ref="H4:L4"/>
  </mergeCells>
  <dataValidations count="1">
    <dataValidation errorStyle="warning" allowBlank="1" showInputMessage="1" showErrorMessage="1" errorTitle="NO DATA ENTRY" promptTitle="NO DATA ENTRY" sqref="C12:L12"/>
  </dataValidation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9"/>
  <sheetViews>
    <sheetView workbookViewId="0">
      <selection activeCell="S68" sqref="S68"/>
    </sheetView>
  </sheetViews>
  <sheetFormatPr defaultRowHeight="15"/>
  <cols>
    <col min="1" max="1" width="6" style="254" customWidth="1"/>
    <col min="2" max="2" width="32.140625" style="243" bestFit="1" customWidth="1"/>
    <col min="3" max="4" width="8.28515625" style="277" bestFit="1" customWidth="1"/>
    <col min="5" max="6" width="8.7109375" style="277" bestFit="1" customWidth="1"/>
    <col min="7" max="7" width="9.42578125" style="277" customWidth="1"/>
    <col min="8" max="9" width="8.28515625" style="243" bestFit="1" customWidth="1"/>
    <col min="10" max="10" width="8.7109375" style="243" bestFit="1" customWidth="1"/>
    <col min="11" max="11" width="8.85546875" style="243" customWidth="1"/>
    <col min="12" max="12" width="10.42578125" style="243" customWidth="1"/>
    <col min="13" max="13" width="7.85546875" style="243" customWidth="1"/>
    <col min="14" max="14" width="7.7109375" style="243" customWidth="1"/>
    <col min="15" max="15" width="7.28515625" style="243" customWidth="1"/>
    <col min="16" max="16" width="7.7109375" style="243" customWidth="1"/>
    <col min="17" max="17" width="7" style="243" customWidth="1"/>
    <col min="18" max="39" width="11.42578125" style="243" customWidth="1"/>
    <col min="40" max="16384" width="9.140625" style="243"/>
  </cols>
  <sheetData>
    <row r="1" spans="1:17" ht="30">
      <c r="A1" s="804" t="s">
        <v>220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4"/>
      <c r="P1" s="804"/>
      <c r="Q1" s="804"/>
    </row>
    <row r="2" spans="1:17" ht="18">
      <c r="A2" s="805" t="s">
        <v>221</v>
      </c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</row>
    <row r="3" spans="1:17" s="244" customFormat="1">
      <c r="A3" s="793" t="s">
        <v>3</v>
      </c>
      <c r="B3" s="793" t="s">
        <v>4</v>
      </c>
      <c r="C3" s="796" t="s">
        <v>212</v>
      </c>
      <c r="D3" s="796"/>
      <c r="E3" s="796"/>
      <c r="F3" s="796"/>
      <c r="G3" s="796"/>
      <c r="H3" s="796" t="s">
        <v>213</v>
      </c>
      <c r="I3" s="796"/>
      <c r="J3" s="796"/>
      <c r="K3" s="796"/>
      <c r="L3" s="796"/>
      <c r="M3" s="806" t="s">
        <v>7</v>
      </c>
      <c r="N3" s="807"/>
      <c r="O3" s="807"/>
      <c r="P3" s="807"/>
      <c r="Q3" s="808"/>
    </row>
    <row r="4" spans="1:17" s="245" customFormat="1">
      <c r="A4" s="794"/>
      <c r="B4" s="794"/>
      <c r="C4" s="796" t="s">
        <v>222</v>
      </c>
      <c r="D4" s="796"/>
      <c r="E4" s="796"/>
      <c r="F4" s="796"/>
      <c r="G4" s="796"/>
      <c r="H4" s="812" t="s">
        <v>222</v>
      </c>
      <c r="I4" s="812"/>
      <c r="J4" s="812"/>
      <c r="K4" s="812"/>
      <c r="L4" s="812"/>
      <c r="M4" s="809"/>
      <c r="N4" s="810"/>
      <c r="O4" s="810"/>
      <c r="P4" s="810"/>
      <c r="Q4" s="811"/>
    </row>
    <row r="5" spans="1:17" s="247" customFormat="1">
      <c r="A5" s="795"/>
      <c r="B5" s="795"/>
      <c r="C5" s="255" t="s">
        <v>10</v>
      </c>
      <c r="D5" s="255" t="s">
        <v>11</v>
      </c>
      <c r="E5" s="255" t="s">
        <v>12</v>
      </c>
      <c r="F5" s="255" t="s">
        <v>13</v>
      </c>
      <c r="G5" s="255" t="s">
        <v>14</v>
      </c>
      <c r="H5" s="255" t="s">
        <v>10</v>
      </c>
      <c r="I5" s="255" t="s">
        <v>11</v>
      </c>
      <c r="J5" s="255" t="s">
        <v>12</v>
      </c>
      <c r="K5" s="255" t="s">
        <v>13</v>
      </c>
      <c r="L5" s="255" t="s">
        <v>14</v>
      </c>
      <c r="M5" s="255" t="s">
        <v>10</v>
      </c>
      <c r="N5" s="255" t="s">
        <v>11</v>
      </c>
      <c r="O5" s="255" t="s">
        <v>12</v>
      </c>
      <c r="P5" s="255" t="s">
        <v>13</v>
      </c>
      <c r="Q5" s="255" t="s">
        <v>14</v>
      </c>
    </row>
    <row r="6" spans="1:17" s="244" customFormat="1" ht="15.75">
      <c r="A6" s="256" t="s">
        <v>141</v>
      </c>
      <c r="B6" s="257" t="s">
        <v>16</v>
      </c>
      <c r="C6" s="258"/>
      <c r="D6" s="258"/>
      <c r="E6" s="258"/>
      <c r="F6" s="258"/>
      <c r="G6" s="258"/>
      <c r="H6" s="129"/>
      <c r="I6" s="129"/>
      <c r="J6" s="129"/>
      <c r="K6" s="129"/>
      <c r="L6" s="129"/>
      <c r="M6" s="129"/>
      <c r="N6" s="129"/>
      <c r="O6" s="129"/>
      <c r="P6" s="129"/>
      <c r="Q6" s="129"/>
    </row>
    <row r="7" spans="1:17" s="244" customFormat="1" ht="18">
      <c r="A7" s="259">
        <v>1</v>
      </c>
      <c r="B7" s="260" t="s">
        <v>17</v>
      </c>
      <c r="C7" s="261">
        <v>452</v>
      </c>
      <c r="D7" s="261">
        <v>463</v>
      </c>
      <c r="E7" s="261">
        <v>608</v>
      </c>
      <c r="F7" s="261">
        <v>587</v>
      </c>
      <c r="G7" s="261">
        <f>SUM(C7:F7)</f>
        <v>2110</v>
      </c>
      <c r="H7" s="262">
        <v>463</v>
      </c>
      <c r="I7" s="262">
        <v>478</v>
      </c>
      <c r="J7" s="262">
        <v>602</v>
      </c>
      <c r="K7" s="262">
        <v>587</v>
      </c>
      <c r="L7" s="262">
        <f>SUM(H7:K7)</f>
        <v>2130</v>
      </c>
      <c r="M7" s="263">
        <f t="shared" ref="M7:Q12" si="0">C7-H7</f>
        <v>-11</v>
      </c>
      <c r="N7" s="263">
        <f t="shared" si="0"/>
        <v>-15</v>
      </c>
      <c r="O7" s="263">
        <f t="shared" si="0"/>
        <v>6</v>
      </c>
      <c r="P7" s="263">
        <f t="shared" si="0"/>
        <v>0</v>
      </c>
      <c r="Q7" s="263">
        <f t="shared" si="0"/>
        <v>-20</v>
      </c>
    </row>
    <row r="8" spans="1:17" ht="18">
      <c r="A8" s="259">
        <v>2</v>
      </c>
      <c r="B8" s="260" t="s">
        <v>18</v>
      </c>
      <c r="C8" s="261">
        <v>220</v>
      </c>
      <c r="D8" s="261">
        <v>219</v>
      </c>
      <c r="E8" s="261">
        <v>200</v>
      </c>
      <c r="F8" s="261">
        <v>239</v>
      </c>
      <c r="G8" s="261">
        <f t="shared" ref="G8:G11" si="1">SUM(C8:F8)</f>
        <v>878</v>
      </c>
      <c r="H8" s="262">
        <v>206</v>
      </c>
      <c r="I8" s="262">
        <v>196</v>
      </c>
      <c r="J8" s="262">
        <v>178</v>
      </c>
      <c r="K8" s="262">
        <v>279</v>
      </c>
      <c r="L8" s="262">
        <f t="shared" ref="L8:L11" si="2">SUM(H8:K8)</f>
        <v>859</v>
      </c>
      <c r="M8" s="263">
        <f t="shared" si="0"/>
        <v>14</v>
      </c>
      <c r="N8" s="263">
        <f t="shared" si="0"/>
        <v>23</v>
      </c>
      <c r="O8" s="263">
        <f t="shared" si="0"/>
        <v>22</v>
      </c>
      <c r="P8" s="263">
        <f t="shared" si="0"/>
        <v>-40</v>
      </c>
      <c r="Q8" s="263">
        <f t="shared" si="0"/>
        <v>19</v>
      </c>
    </row>
    <row r="9" spans="1:17" s="244" customFormat="1" ht="18">
      <c r="A9" s="259">
        <v>3</v>
      </c>
      <c r="B9" s="260" t="s">
        <v>19</v>
      </c>
      <c r="C9" s="261">
        <v>334</v>
      </c>
      <c r="D9" s="261">
        <v>219</v>
      </c>
      <c r="E9" s="261">
        <v>168</v>
      </c>
      <c r="F9" s="261">
        <v>115</v>
      </c>
      <c r="G9" s="261">
        <f t="shared" si="1"/>
        <v>836</v>
      </c>
      <c r="H9" s="262">
        <v>334</v>
      </c>
      <c r="I9" s="262">
        <v>219</v>
      </c>
      <c r="J9" s="262">
        <v>168</v>
      </c>
      <c r="K9" s="262">
        <v>115</v>
      </c>
      <c r="L9" s="262">
        <f t="shared" si="2"/>
        <v>836</v>
      </c>
      <c r="M9" s="263">
        <f t="shared" si="0"/>
        <v>0</v>
      </c>
      <c r="N9" s="263">
        <f t="shared" si="0"/>
        <v>0</v>
      </c>
      <c r="O9" s="263">
        <f t="shared" si="0"/>
        <v>0</v>
      </c>
      <c r="P9" s="263">
        <f t="shared" si="0"/>
        <v>0</v>
      </c>
      <c r="Q9" s="263">
        <f t="shared" si="0"/>
        <v>0</v>
      </c>
    </row>
    <row r="10" spans="1:17" s="244" customFormat="1" ht="18">
      <c r="A10" s="259">
        <v>4</v>
      </c>
      <c r="B10" s="260" t="s">
        <v>20</v>
      </c>
      <c r="C10" s="261">
        <v>353</v>
      </c>
      <c r="D10" s="261">
        <v>1034</v>
      </c>
      <c r="E10" s="261">
        <v>1250</v>
      </c>
      <c r="F10" s="261">
        <v>1406</v>
      </c>
      <c r="G10" s="261">
        <f t="shared" si="1"/>
        <v>4043</v>
      </c>
      <c r="H10" s="262">
        <v>354</v>
      </c>
      <c r="I10" s="262">
        <v>1050</v>
      </c>
      <c r="J10" s="262">
        <v>1227</v>
      </c>
      <c r="K10" s="262">
        <v>1372</v>
      </c>
      <c r="L10" s="262">
        <f t="shared" si="2"/>
        <v>4003</v>
      </c>
      <c r="M10" s="263">
        <f t="shared" si="0"/>
        <v>-1</v>
      </c>
      <c r="N10" s="263">
        <f t="shared" si="0"/>
        <v>-16</v>
      </c>
      <c r="O10" s="263">
        <f t="shared" si="0"/>
        <v>23</v>
      </c>
      <c r="P10" s="263">
        <f t="shared" si="0"/>
        <v>34</v>
      </c>
      <c r="Q10" s="263">
        <f t="shared" si="0"/>
        <v>40</v>
      </c>
    </row>
    <row r="11" spans="1:17" s="244" customFormat="1" ht="18">
      <c r="A11" s="259">
        <v>5</v>
      </c>
      <c r="B11" s="260" t="s">
        <v>21</v>
      </c>
      <c r="C11" s="261">
        <v>208</v>
      </c>
      <c r="D11" s="261">
        <v>153</v>
      </c>
      <c r="E11" s="261">
        <v>135</v>
      </c>
      <c r="F11" s="261">
        <v>208</v>
      </c>
      <c r="G11" s="261">
        <f t="shared" si="1"/>
        <v>704</v>
      </c>
      <c r="H11" s="262">
        <v>208</v>
      </c>
      <c r="I11" s="262">
        <v>154</v>
      </c>
      <c r="J11" s="262">
        <v>130</v>
      </c>
      <c r="K11" s="262">
        <v>207</v>
      </c>
      <c r="L11" s="262">
        <f t="shared" si="2"/>
        <v>699</v>
      </c>
      <c r="M11" s="263">
        <f t="shared" si="0"/>
        <v>0</v>
      </c>
      <c r="N11" s="263">
        <f t="shared" si="0"/>
        <v>-1</v>
      </c>
      <c r="O11" s="263">
        <f t="shared" si="0"/>
        <v>5</v>
      </c>
      <c r="P11" s="263">
        <f t="shared" si="0"/>
        <v>1</v>
      </c>
      <c r="Q11" s="263">
        <f t="shared" si="0"/>
        <v>5</v>
      </c>
    </row>
    <row r="12" spans="1:17" s="245" customFormat="1" ht="18">
      <c r="A12" s="256"/>
      <c r="B12" s="257" t="s">
        <v>22</v>
      </c>
      <c r="C12" s="264">
        <f t="shared" ref="C12:L12" si="3">SUM(C7:C11)</f>
        <v>1567</v>
      </c>
      <c r="D12" s="264">
        <f t="shared" si="3"/>
        <v>2088</v>
      </c>
      <c r="E12" s="264">
        <f t="shared" si="3"/>
        <v>2361</v>
      </c>
      <c r="F12" s="264">
        <f t="shared" si="3"/>
        <v>2555</v>
      </c>
      <c r="G12" s="264">
        <f t="shared" si="3"/>
        <v>8571</v>
      </c>
      <c r="H12" s="265">
        <f t="shared" si="3"/>
        <v>1565</v>
      </c>
      <c r="I12" s="265">
        <f t="shared" si="3"/>
        <v>2097</v>
      </c>
      <c r="J12" s="265">
        <f t="shared" si="3"/>
        <v>2305</v>
      </c>
      <c r="K12" s="265">
        <f t="shared" si="3"/>
        <v>2560</v>
      </c>
      <c r="L12" s="265">
        <f t="shared" si="3"/>
        <v>8527</v>
      </c>
      <c r="M12" s="266">
        <f t="shared" si="0"/>
        <v>2</v>
      </c>
      <c r="N12" s="266">
        <f t="shared" si="0"/>
        <v>-9</v>
      </c>
      <c r="O12" s="266">
        <f t="shared" si="0"/>
        <v>56</v>
      </c>
      <c r="P12" s="266">
        <f t="shared" si="0"/>
        <v>-5</v>
      </c>
      <c r="Q12" s="266">
        <f t="shared" si="0"/>
        <v>44</v>
      </c>
    </row>
    <row r="13" spans="1:17" s="244" customFormat="1" ht="18">
      <c r="A13" s="256" t="s">
        <v>143</v>
      </c>
      <c r="B13" s="257" t="s">
        <v>223</v>
      </c>
      <c r="C13" s="261"/>
      <c r="D13" s="261"/>
      <c r="E13" s="261"/>
      <c r="F13" s="261"/>
      <c r="G13" s="261"/>
      <c r="H13" s="262"/>
      <c r="I13" s="262"/>
      <c r="J13" s="262"/>
      <c r="K13" s="262"/>
      <c r="L13" s="262"/>
      <c r="M13" s="263"/>
      <c r="N13" s="263"/>
      <c r="O13" s="263"/>
      <c r="P13" s="263"/>
      <c r="Q13" s="263"/>
    </row>
    <row r="14" spans="1:17" s="244" customFormat="1" ht="18">
      <c r="A14" s="259">
        <v>6</v>
      </c>
      <c r="B14" s="260" t="s">
        <v>24</v>
      </c>
      <c r="C14" s="261">
        <v>0</v>
      </c>
      <c r="D14" s="261">
        <v>0</v>
      </c>
      <c r="E14" s="261">
        <v>15</v>
      </c>
      <c r="F14" s="261">
        <v>24</v>
      </c>
      <c r="G14" s="261">
        <f t="shared" ref="G14:G29" si="4">SUM(C14:F14)</f>
        <v>39</v>
      </c>
      <c r="H14" s="262">
        <v>0</v>
      </c>
      <c r="I14" s="262">
        <v>0</v>
      </c>
      <c r="J14" s="262">
        <v>15</v>
      </c>
      <c r="K14" s="262">
        <v>24</v>
      </c>
      <c r="L14" s="262">
        <f t="shared" ref="L14:L29" si="5">SUM(H14:K14)</f>
        <v>39</v>
      </c>
      <c r="M14" s="263">
        <f t="shared" ref="M14:Q30" si="6">C14-H14</f>
        <v>0</v>
      </c>
      <c r="N14" s="263">
        <f t="shared" si="6"/>
        <v>0</v>
      </c>
      <c r="O14" s="263">
        <f t="shared" si="6"/>
        <v>0</v>
      </c>
      <c r="P14" s="263">
        <f t="shared" si="6"/>
        <v>0</v>
      </c>
      <c r="Q14" s="263">
        <f t="shared" si="6"/>
        <v>0</v>
      </c>
    </row>
    <row r="15" spans="1:17" s="244" customFormat="1" ht="18">
      <c r="A15" s="259">
        <v>7</v>
      </c>
      <c r="B15" s="260" t="s">
        <v>25</v>
      </c>
      <c r="C15" s="261">
        <v>4</v>
      </c>
      <c r="D15" s="261">
        <v>11</v>
      </c>
      <c r="E15" s="261">
        <v>32</v>
      </c>
      <c r="F15" s="261">
        <v>87</v>
      </c>
      <c r="G15" s="261">
        <f t="shared" si="4"/>
        <v>134</v>
      </c>
      <c r="H15" s="262">
        <v>4</v>
      </c>
      <c r="I15" s="262">
        <v>11</v>
      </c>
      <c r="J15" s="262">
        <v>32</v>
      </c>
      <c r="K15" s="262">
        <v>87</v>
      </c>
      <c r="L15" s="262">
        <f t="shared" si="5"/>
        <v>134</v>
      </c>
      <c r="M15" s="263">
        <f t="shared" si="6"/>
        <v>0</v>
      </c>
      <c r="N15" s="263">
        <f t="shared" si="6"/>
        <v>0</v>
      </c>
      <c r="O15" s="263">
        <f t="shared" si="6"/>
        <v>0</v>
      </c>
      <c r="P15" s="263">
        <f t="shared" si="6"/>
        <v>0</v>
      </c>
      <c r="Q15" s="263">
        <f t="shared" si="6"/>
        <v>0</v>
      </c>
    </row>
    <row r="16" spans="1:17" s="244" customFormat="1" ht="18">
      <c r="A16" s="259">
        <v>8</v>
      </c>
      <c r="B16" s="260" t="s">
        <v>26</v>
      </c>
      <c r="C16" s="261">
        <v>17</v>
      </c>
      <c r="D16" s="261">
        <v>36</v>
      </c>
      <c r="E16" s="261">
        <v>68</v>
      </c>
      <c r="F16" s="261">
        <v>116</v>
      </c>
      <c r="G16" s="261">
        <f t="shared" si="4"/>
        <v>237</v>
      </c>
      <c r="H16" s="262">
        <v>17</v>
      </c>
      <c r="I16" s="262">
        <v>36</v>
      </c>
      <c r="J16" s="262">
        <v>70</v>
      </c>
      <c r="K16" s="262">
        <v>114</v>
      </c>
      <c r="L16" s="262">
        <f t="shared" si="5"/>
        <v>237</v>
      </c>
      <c r="M16" s="263">
        <f t="shared" si="6"/>
        <v>0</v>
      </c>
      <c r="N16" s="263">
        <f t="shared" si="6"/>
        <v>0</v>
      </c>
      <c r="O16" s="263">
        <f t="shared" si="6"/>
        <v>-2</v>
      </c>
      <c r="P16" s="263">
        <f t="shared" si="6"/>
        <v>2</v>
      </c>
      <c r="Q16" s="263">
        <f t="shared" si="6"/>
        <v>0</v>
      </c>
    </row>
    <row r="17" spans="1:17" s="244" customFormat="1" ht="18">
      <c r="A17" s="259">
        <v>9</v>
      </c>
      <c r="B17" s="260" t="s">
        <v>27</v>
      </c>
      <c r="C17" s="261">
        <v>22</v>
      </c>
      <c r="D17" s="261">
        <v>34</v>
      </c>
      <c r="E17" s="261">
        <v>63</v>
      </c>
      <c r="F17" s="261">
        <v>76</v>
      </c>
      <c r="G17" s="261">
        <f t="shared" si="4"/>
        <v>195</v>
      </c>
      <c r="H17" s="262">
        <v>22</v>
      </c>
      <c r="I17" s="262">
        <v>34</v>
      </c>
      <c r="J17" s="262">
        <v>63</v>
      </c>
      <c r="K17" s="262">
        <v>76</v>
      </c>
      <c r="L17" s="262">
        <f t="shared" si="5"/>
        <v>195</v>
      </c>
      <c r="M17" s="263">
        <f t="shared" si="6"/>
        <v>0</v>
      </c>
      <c r="N17" s="263">
        <f t="shared" si="6"/>
        <v>0</v>
      </c>
      <c r="O17" s="263">
        <f t="shared" si="6"/>
        <v>0</v>
      </c>
      <c r="P17" s="263">
        <f t="shared" si="6"/>
        <v>0</v>
      </c>
      <c r="Q17" s="263">
        <f t="shared" si="6"/>
        <v>0</v>
      </c>
    </row>
    <row r="18" spans="1:17" s="244" customFormat="1" ht="18">
      <c r="A18" s="259">
        <v>10</v>
      </c>
      <c r="B18" s="260" t="s">
        <v>28</v>
      </c>
      <c r="C18" s="261">
        <v>3</v>
      </c>
      <c r="D18" s="261">
        <v>7</v>
      </c>
      <c r="E18" s="261">
        <v>17</v>
      </c>
      <c r="F18" s="261">
        <v>20</v>
      </c>
      <c r="G18" s="261">
        <f t="shared" si="4"/>
        <v>47</v>
      </c>
      <c r="H18" s="262">
        <v>2</v>
      </c>
      <c r="I18" s="262">
        <v>8</v>
      </c>
      <c r="J18" s="262">
        <v>17</v>
      </c>
      <c r="K18" s="262">
        <v>20</v>
      </c>
      <c r="L18" s="262">
        <f t="shared" si="5"/>
        <v>47</v>
      </c>
      <c r="M18" s="263">
        <f t="shared" si="6"/>
        <v>1</v>
      </c>
      <c r="N18" s="263">
        <f t="shared" si="6"/>
        <v>-1</v>
      </c>
      <c r="O18" s="263">
        <f t="shared" si="6"/>
        <v>0</v>
      </c>
      <c r="P18" s="263">
        <f t="shared" si="6"/>
        <v>0</v>
      </c>
      <c r="Q18" s="263">
        <f t="shared" si="6"/>
        <v>0</v>
      </c>
    </row>
    <row r="19" spans="1:17" s="244" customFormat="1" ht="18">
      <c r="A19" s="259">
        <v>11</v>
      </c>
      <c r="B19" s="260" t="s">
        <v>29</v>
      </c>
      <c r="C19" s="261">
        <v>11</v>
      </c>
      <c r="D19" s="261">
        <v>35</v>
      </c>
      <c r="E19" s="261">
        <v>30</v>
      </c>
      <c r="F19" s="261">
        <v>49</v>
      </c>
      <c r="G19" s="261">
        <f t="shared" si="4"/>
        <v>125</v>
      </c>
      <c r="H19" s="262">
        <v>12</v>
      </c>
      <c r="I19" s="262">
        <v>35</v>
      </c>
      <c r="J19" s="262">
        <v>42</v>
      </c>
      <c r="K19" s="262">
        <v>85</v>
      </c>
      <c r="L19" s="262">
        <f t="shared" si="5"/>
        <v>174</v>
      </c>
      <c r="M19" s="263">
        <f t="shared" si="6"/>
        <v>-1</v>
      </c>
      <c r="N19" s="263">
        <f t="shared" si="6"/>
        <v>0</v>
      </c>
      <c r="O19" s="263">
        <f t="shared" si="6"/>
        <v>-12</v>
      </c>
      <c r="P19" s="263">
        <f t="shared" si="6"/>
        <v>-36</v>
      </c>
      <c r="Q19" s="263">
        <f t="shared" si="6"/>
        <v>-49</v>
      </c>
    </row>
    <row r="20" spans="1:17" s="244" customFormat="1" ht="18">
      <c r="A20" s="259">
        <v>12</v>
      </c>
      <c r="B20" s="260" t="s">
        <v>30</v>
      </c>
      <c r="C20" s="261">
        <v>10</v>
      </c>
      <c r="D20" s="261">
        <v>6</v>
      </c>
      <c r="E20" s="261">
        <v>13</v>
      </c>
      <c r="F20" s="261">
        <v>11</v>
      </c>
      <c r="G20" s="261">
        <f t="shared" si="4"/>
        <v>40</v>
      </c>
      <c r="H20" s="262">
        <v>10</v>
      </c>
      <c r="I20" s="262">
        <v>6</v>
      </c>
      <c r="J20" s="262">
        <v>13</v>
      </c>
      <c r="K20" s="262">
        <v>11</v>
      </c>
      <c r="L20" s="262">
        <f t="shared" si="5"/>
        <v>40</v>
      </c>
      <c r="M20" s="263">
        <f t="shared" si="6"/>
        <v>0</v>
      </c>
      <c r="N20" s="263">
        <f t="shared" si="6"/>
        <v>0</v>
      </c>
      <c r="O20" s="263">
        <f t="shared" si="6"/>
        <v>0</v>
      </c>
      <c r="P20" s="263">
        <f t="shared" si="6"/>
        <v>0</v>
      </c>
      <c r="Q20" s="263">
        <f t="shared" si="6"/>
        <v>0</v>
      </c>
    </row>
    <row r="21" spans="1:17" s="244" customFormat="1" ht="18">
      <c r="A21" s="259">
        <v>13</v>
      </c>
      <c r="B21" s="260" t="s">
        <v>31</v>
      </c>
      <c r="C21" s="261">
        <v>12</v>
      </c>
      <c r="D21" s="261">
        <v>17</v>
      </c>
      <c r="E21" s="261">
        <v>30</v>
      </c>
      <c r="F21" s="261">
        <v>73</v>
      </c>
      <c r="G21" s="261">
        <f t="shared" si="4"/>
        <v>132</v>
      </c>
      <c r="H21" s="262">
        <v>12</v>
      </c>
      <c r="I21" s="262">
        <v>17</v>
      </c>
      <c r="J21" s="262">
        <v>30</v>
      </c>
      <c r="K21" s="262">
        <v>73</v>
      </c>
      <c r="L21" s="262">
        <f t="shared" si="5"/>
        <v>132</v>
      </c>
      <c r="M21" s="263">
        <f t="shared" si="6"/>
        <v>0</v>
      </c>
      <c r="N21" s="263">
        <f t="shared" si="6"/>
        <v>0</v>
      </c>
      <c r="O21" s="263">
        <f t="shared" si="6"/>
        <v>0</v>
      </c>
      <c r="P21" s="263">
        <f t="shared" si="6"/>
        <v>0</v>
      </c>
      <c r="Q21" s="263">
        <f t="shared" si="6"/>
        <v>0</v>
      </c>
    </row>
    <row r="22" spans="1:17" s="244" customFormat="1" ht="18">
      <c r="A22" s="259">
        <v>14</v>
      </c>
      <c r="B22" s="260" t="s">
        <v>32</v>
      </c>
      <c r="C22" s="261">
        <v>67</v>
      </c>
      <c r="D22" s="261">
        <v>68</v>
      </c>
      <c r="E22" s="261">
        <v>60</v>
      </c>
      <c r="F22" s="261">
        <v>52</v>
      </c>
      <c r="G22" s="261">
        <f t="shared" si="4"/>
        <v>247</v>
      </c>
      <c r="H22" s="262">
        <v>68</v>
      </c>
      <c r="I22" s="262">
        <v>66</v>
      </c>
      <c r="J22" s="262">
        <v>67</v>
      </c>
      <c r="K22" s="262">
        <v>65</v>
      </c>
      <c r="L22" s="262">
        <f t="shared" si="5"/>
        <v>266</v>
      </c>
      <c r="M22" s="263">
        <f t="shared" si="6"/>
        <v>-1</v>
      </c>
      <c r="N22" s="263">
        <f t="shared" si="6"/>
        <v>2</v>
      </c>
      <c r="O22" s="263">
        <f t="shared" si="6"/>
        <v>-7</v>
      </c>
      <c r="P22" s="263">
        <f t="shared" si="6"/>
        <v>-13</v>
      </c>
      <c r="Q22" s="263">
        <f t="shared" si="6"/>
        <v>-19</v>
      </c>
    </row>
    <row r="23" spans="1:17" s="244" customFormat="1" ht="18">
      <c r="A23" s="259">
        <v>15</v>
      </c>
      <c r="B23" s="260" t="s">
        <v>33</v>
      </c>
      <c r="C23" s="261">
        <v>1</v>
      </c>
      <c r="D23" s="261">
        <v>8</v>
      </c>
      <c r="E23" s="261">
        <v>28</v>
      </c>
      <c r="F23" s="261">
        <v>35</v>
      </c>
      <c r="G23" s="261">
        <f t="shared" si="4"/>
        <v>72</v>
      </c>
      <c r="H23" s="262">
        <v>1</v>
      </c>
      <c r="I23" s="262">
        <v>9</v>
      </c>
      <c r="J23" s="262">
        <v>27</v>
      </c>
      <c r="K23" s="262">
        <v>36</v>
      </c>
      <c r="L23" s="262">
        <f t="shared" si="5"/>
        <v>73</v>
      </c>
      <c r="M23" s="263">
        <f t="shared" si="6"/>
        <v>0</v>
      </c>
      <c r="N23" s="263">
        <f t="shared" si="6"/>
        <v>-1</v>
      </c>
      <c r="O23" s="263">
        <f t="shared" si="6"/>
        <v>1</v>
      </c>
      <c r="P23" s="263">
        <f t="shared" si="6"/>
        <v>-1</v>
      </c>
      <c r="Q23" s="263">
        <f t="shared" si="6"/>
        <v>-1</v>
      </c>
    </row>
    <row r="24" spans="1:17" s="244" customFormat="1" ht="18">
      <c r="A24" s="259">
        <v>16</v>
      </c>
      <c r="B24" s="260" t="s">
        <v>34</v>
      </c>
      <c r="C24" s="261">
        <v>6</v>
      </c>
      <c r="D24" s="261">
        <v>14</v>
      </c>
      <c r="E24" s="261">
        <v>33</v>
      </c>
      <c r="F24" s="261">
        <v>54</v>
      </c>
      <c r="G24" s="261">
        <f t="shared" si="4"/>
        <v>107</v>
      </c>
      <c r="H24" s="262">
        <v>9</v>
      </c>
      <c r="I24" s="262">
        <v>14</v>
      </c>
      <c r="J24" s="262">
        <v>33</v>
      </c>
      <c r="K24" s="262">
        <v>56</v>
      </c>
      <c r="L24" s="262">
        <f t="shared" si="5"/>
        <v>112</v>
      </c>
      <c r="M24" s="263">
        <f t="shared" si="6"/>
        <v>-3</v>
      </c>
      <c r="N24" s="263">
        <f t="shared" si="6"/>
        <v>0</v>
      </c>
      <c r="O24" s="263">
        <f t="shared" si="6"/>
        <v>0</v>
      </c>
      <c r="P24" s="263">
        <f t="shared" si="6"/>
        <v>-2</v>
      </c>
      <c r="Q24" s="263">
        <f t="shared" si="6"/>
        <v>-5</v>
      </c>
    </row>
    <row r="25" spans="1:17" s="244" customFormat="1" ht="18">
      <c r="A25" s="259">
        <v>17</v>
      </c>
      <c r="B25" s="260" t="s">
        <v>35</v>
      </c>
      <c r="C25" s="261">
        <v>0</v>
      </c>
      <c r="D25" s="261">
        <v>1</v>
      </c>
      <c r="E25" s="261">
        <v>4</v>
      </c>
      <c r="F25" s="261">
        <v>8</v>
      </c>
      <c r="G25" s="261">
        <f t="shared" si="4"/>
        <v>13</v>
      </c>
      <c r="H25" s="262">
        <v>0</v>
      </c>
      <c r="I25" s="262">
        <v>1</v>
      </c>
      <c r="J25" s="262">
        <v>4</v>
      </c>
      <c r="K25" s="262">
        <v>8</v>
      </c>
      <c r="L25" s="262">
        <f t="shared" si="5"/>
        <v>13</v>
      </c>
      <c r="M25" s="263">
        <f t="shared" si="6"/>
        <v>0</v>
      </c>
      <c r="N25" s="263">
        <f t="shared" si="6"/>
        <v>0</v>
      </c>
      <c r="O25" s="263">
        <f t="shared" si="6"/>
        <v>0</v>
      </c>
      <c r="P25" s="263">
        <f t="shared" si="6"/>
        <v>0</v>
      </c>
      <c r="Q25" s="263">
        <f t="shared" si="6"/>
        <v>0</v>
      </c>
    </row>
    <row r="26" spans="1:17" s="244" customFormat="1" ht="18">
      <c r="A26" s="259">
        <v>18</v>
      </c>
      <c r="B26" s="260" t="s">
        <v>36</v>
      </c>
      <c r="C26" s="261">
        <v>6</v>
      </c>
      <c r="D26" s="261">
        <v>5</v>
      </c>
      <c r="E26" s="261">
        <v>11</v>
      </c>
      <c r="F26" s="261">
        <v>27</v>
      </c>
      <c r="G26" s="261">
        <f t="shared" si="4"/>
        <v>49</v>
      </c>
      <c r="H26" s="262">
        <v>11</v>
      </c>
      <c r="I26" s="262">
        <v>4</v>
      </c>
      <c r="J26" s="262">
        <v>19</v>
      </c>
      <c r="K26" s="262">
        <v>30</v>
      </c>
      <c r="L26" s="262">
        <f t="shared" si="5"/>
        <v>64</v>
      </c>
      <c r="M26" s="263">
        <f t="shared" si="6"/>
        <v>-5</v>
      </c>
      <c r="N26" s="263">
        <f t="shared" si="6"/>
        <v>1</v>
      </c>
      <c r="O26" s="263">
        <f t="shared" si="6"/>
        <v>-8</v>
      </c>
      <c r="P26" s="263">
        <f t="shared" si="6"/>
        <v>-3</v>
      </c>
      <c r="Q26" s="263">
        <f t="shared" si="6"/>
        <v>-15</v>
      </c>
    </row>
    <row r="27" spans="1:17" s="244" customFormat="1" ht="18">
      <c r="A27" s="259">
        <v>19</v>
      </c>
      <c r="B27" s="260" t="s">
        <v>37</v>
      </c>
      <c r="C27" s="261">
        <v>26</v>
      </c>
      <c r="D27" s="261">
        <v>65</v>
      </c>
      <c r="E27" s="261">
        <v>83</v>
      </c>
      <c r="F27" s="261">
        <v>162</v>
      </c>
      <c r="G27" s="261">
        <f t="shared" si="4"/>
        <v>336</v>
      </c>
      <c r="H27" s="262">
        <v>14</v>
      </c>
      <c r="I27" s="262">
        <v>19</v>
      </c>
      <c r="J27" s="262">
        <v>52</v>
      </c>
      <c r="K27" s="262">
        <v>162</v>
      </c>
      <c r="L27" s="262">
        <f t="shared" si="5"/>
        <v>247</v>
      </c>
      <c r="M27" s="263">
        <f t="shared" si="6"/>
        <v>12</v>
      </c>
      <c r="N27" s="263">
        <f t="shared" si="6"/>
        <v>46</v>
      </c>
      <c r="O27" s="263">
        <f t="shared" si="6"/>
        <v>31</v>
      </c>
      <c r="P27" s="263">
        <f t="shared" si="6"/>
        <v>0</v>
      </c>
      <c r="Q27" s="263">
        <f t="shared" si="6"/>
        <v>89</v>
      </c>
    </row>
    <row r="28" spans="1:17" s="244" customFormat="1" ht="18">
      <c r="A28" s="259">
        <v>20</v>
      </c>
      <c r="B28" s="260" t="s">
        <v>38</v>
      </c>
      <c r="C28" s="261">
        <v>0</v>
      </c>
      <c r="D28" s="261">
        <v>1</v>
      </c>
      <c r="E28" s="261">
        <v>10</v>
      </c>
      <c r="F28" s="261">
        <v>5</v>
      </c>
      <c r="G28" s="261">
        <f t="shared" si="4"/>
        <v>16</v>
      </c>
      <c r="H28" s="262">
        <v>0</v>
      </c>
      <c r="I28" s="262">
        <v>1</v>
      </c>
      <c r="J28" s="262">
        <v>10</v>
      </c>
      <c r="K28" s="262">
        <v>5</v>
      </c>
      <c r="L28" s="262">
        <f t="shared" si="5"/>
        <v>16</v>
      </c>
      <c r="M28" s="263">
        <f t="shared" si="6"/>
        <v>0</v>
      </c>
      <c r="N28" s="263">
        <f t="shared" si="6"/>
        <v>0</v>
      </c>
      <c r="O28" s="263">
        <f t="shared" si="6"/>
        <v>0</v>
      </c>
      <c r="P28" s="263">
        <f t="shared" si="6"/>
        <v>0</v>
      </c>
      <c r="Q28" s="263">
        <f t="shared" si="6"/>
        <v>0</v>
      </c>
    </row>
    <row r="29" spans="1:17" s="244" customFormat="1" ht="18">
      <c r="A29" s="259">
        <v>21</v>
      </c>
      <c r="B29" s="260" t="s">
        <v>39</v>
      </c>
      <c r="C29" s="261">
        <v>6</v>
      </c>
      <c r="D29" s="261">
        <v>34</v>
      </c>
      <c r="E29" s="261">
        <v>66</v>
      </c>
      <c r="F29" s="261">
        <v>54</v>
      </c>
      <c r="G29" s="261">
        <f t="shared" si="4"/>
        <v>160</v>
      </c>
      <c r="H29" s="262">
        <v>6</v>
      </c>
      <c r="I29" s="262">
        <v>35</v>
      </c>
      <c r="J29" s="262">
        <v>66</v>
      </c>
      <c r="K29" s="262">
        <v>55</v>
      </c>
      <c r="L29" s="262">
        <f t="shared" si="5"/>
        <v>162</v>
      </c>
      <c r="M29" s="263">
        <f t="shared" si="6"/>
        <v>0</v>
      </c>
      <c r="N29" s="263">
        <f t="shared" si="6"/>
        <v>-1</v>
      </c>
      <c r="O29" s="263">
        <f t="shared" si="6"/>
        <v>0</v>
      </c>
      <c r="P29" s="263">
        <f t="shared" si="6"/>
        <v>-1</v>
      </c>
      <c r="Q29" s="263">
        <f t="shared" si="6"/>
        <v>-2</v>
      </c>
    </row>
    <row r="30" spans="1:17" s="245" customFormat="1" ht="18">
      <c r="A30" s="256"/>
      <c r="B30" s="257" t="s">
        <v>40</v>
      </c>
      <c r="C30" s="264">
        <f t="shared" ref="C30:L30" si="7">SUM(C14:C29)</f>
        <v>191</v>
      </c>
      <c r="D30" s="264">
        <f t="shared" si="7"/>
        <v>342</v>
      </c>
      <c r="E30" s="264">
        <f t="shared" si="7"/>
        <v>563</v>
      </c>
      <c r="F30" s="264">
        <f t="shared" si="7"/>
        <v>853</v>
      </c>
      <c r="G30" s="264">
        <f t="shared" si="7"/>
        <v>1949</v>
      </c>
      <c r="H30" s="265">
        <f t="shared" si="7"/>
        <v>188</v>
      </c>
      <c r="I30" s="265">
        <f t="shared" si="7"/>
        <v>296</v>
      </c>
      <c r="J30" s="265">
        <f t="shared" si="7"/>
        <v>560</v>
      </c>
      <c r="K30" s="265">
        <f t="shared" si="7"/>
        <v>907</v>
      </c>
      <c r="L30" s="265">
        <f t="shared" si="7"/>
        <v>1951</v>
      </c>
      <c r="M30" s="266">
        <f t="shared" si="6"/>
        <v>3</v>
      </c>
      <c r="N30" s="266">
        <f t="shared" si="6"/>
        <v>46</v>
      </c>
      <c r="O30" s="266">
        <f t="shared" si="6"/>
        <v>3</v>
      </c>
      <c r="P30" s="266">
        <f t="shared" si="6"/>
        <v>-54</v>
      </c>
      <c r="Q30" s="266">
        <f t="shared" si="6"/>
        <v>-2</v>
      </c>
    </row>
    <row r="31" spans="1:17" s="244" customFormat="1" ht="18">
      <c r="A31" s="256" t="s">
        <v>41</v>
      </c>
      <c r="B31" s="257" t="s">
        <v>42</v>
      </c>
      <c r="C31" s="261"/>
      <c r="D31" s="261"/>
      <c r="E31" s="261"/>
      <c r="F31" s="261"/>
      <c r="G31" s="261"/>
      <c r="H31" s="262"/>
      <c r="I31" s="262"/>
      <c r="J31" s="262"/>
      <c r="K31" s="262"/>
      <c r="L31" s="262"/>
      <c r="M31" s="263"/>
      <c r="N31" s="263"/>
      <c r="O31" s="263"/>
      <c r="P31" s="263"/>
      <c r="Q31" s="263"/>
    </row>
    <row r="32" spans="1:17" s="244" customFormat="1" ht="18">
      <c r="A32" s="259">
        <v>22</v>
      </c>
      <c r="B32" s="260" t="s">
        <v>43</v>
      </c>
      <c r="C32" s="261">
        <v>106</v>
      </c>
      <c r="D32" s="261">
        <v>330</v>
      </c>
      <c r="E32" s="261">
        <v>283</v>
      </c>
      <c r="F32" s="261">
        <v>221</v>
      </c>
      <c r="G32" s="261">
        <f t="shared" ref="G32:G49" si="8">SUM(C32:F32)</f>
        <v>940</v>
      </c>
      <c r="H32" s="262">
        <v>110</v>
      </c>
      <c r="I32" s="262">
        <v>339</v>
      </c>
      <c r="J32" s="262">
        <v>286</v>
      </c>
      <c r="K32" s="262">
        <v>238</v>
      </c>
      <c r="L32" s="262">
        <f t="shared" ref="L32:L49" si="9">SUM(H32:K32)</f>
        <v>973</v>
      </c>
      <c r="M32" s="263">
        <f t="shared" ref="M32:Q50" si="10">C32-H32</f>
        <v>-4</v>
      </c>
      <c r="N32" s="263">
        <f t="shared" si="10"/>
        <v>-9</v>
      </c>
      <c r="O32" s="263">
        <f t="shared" si="10"/>
        <v>-3</v>
      </c>
      <c r="P32" s="263">
        <f t="shared" si="10"/>
        <v>-17</v>
      </c>
      <c r="Q32" s="263">
        <f t="shared" si="10"/>
        <v>-33</v>
      </c>
    </row>
    <row r="33" spans="1:17" s="244" customFormat="1" ht="18">
      <c r="A33" s="259">
        <v>23</v>
      </c>
      <c r="B33" s="260" t="s">
        <v>44</v>
      </c>
      <c r="C33" s="267">
        <v>8</v>
      </c>
      <c r="D33" s="267">
        <v>10</v>
      </c>
      <c r="E33" s="267">
        <v>42</v>
      </c>
      <c r="F33" s="267">
        <v>182</v>
      </c>
      <c r="G33" s="261">
        <f t="shared" si="8"/>
        <v>242</v>
      </c>
      <c r="H33" s="268">
        <v>6</v>
      </c>
      <c r="I33" s="268">
        <v>6</v>
      </c>
      <c r="J33" s="268">
        <v>36</v>
      </c>
      <c r="K33" s="268">
        <v>179</v>
      </c>
      <c r="L33" s="262">
        <f t="shared" si="9"/>
        <v>227</v>
      </c>
      <c r="M33" s="263">
        <f t="shared" si="10"/>
        <v>2</v>
      </c>
      <c r="N33" s="263">
        <f t="shared" si="10"/>
        <v>4</v>
      </c>
      <c r="O33" s="263">
        <f t="shared" si="10"/>
        <v>6</v>
      </c>
      <c r="P33" s="263">
        <f t="shared" si="10"/>
        <v>3</v>
      </c>
      <c r="Q33" s="263">
        <f t="shared" si="10"/>
        <v>15</v>
      </c>
    </row>
    <row r="34" spans="1:17" s="244" customFormat="1" ht="18">
      <c r="A34" s="259">
        <v>24</v>
      </c>
      <c r="B34" s="260" t="s">
        <v>45</v>
      </c>
      <c r="C34" s="261">
        <v>2</v>
      </c>
      <c r="D34" s="261">
        <v>0</v>
      </c>
      <c r="E34" s="261">
        <v>4</v>
      </c>
      <c r="F34" s="261">
        <v>5</v>
      </c>
      <c r="G34" s="261">
        <f t="shared" si="8"/>
        <v>11</v>
      </c>
      <c r="H34" s="262">
        <v>2</v>
      </c>
      <c r="I34" s="262">
        <v>0</v>
      </c>
      <c r="J34" s="262">
        <v>4</v>
      </c>
      <c r="K34" s="262">
        <v>5</v>
      </c>
      <c r="L34" s="262">
        <f t="shared" si="9"/>
        <v>11</v>
      </c>
      <c r="M34" s="263">
        <f t="shared" si="10"/>
        <v>0</v>
      </c>
      <c r="N34" s="263">
        <f t="shared" si="10"/>
        <v>0</v>
      </c>
      <c r="O34" s="263">
        <f t="shared" si="10"/>
        <v>0</v>
      </c>
      <c r="P34" s="263">
        <f t="shared" si="10"/>
        <v>0</v>
      </c>
      <c r="Q34" s="263">
        <f t="shared" si="10"/>
        <v>0</v>
      </c>
    </row>
    <row r="35" spans="1:17" s="244" customFormat="1" ht="18">
      <c r="A35" s="259">
        <v>25</v>
      </c>
      <c r="B35" s="260" t="s">
        <v>46</v>
      </c>
      <c r="C35" s="261">
        <v>0</v>
      </c>
      <c r="D35" s="261">
        <v>9</v>
      </c>
      <c r="E35" s="261">
        <v>26</v>
      </c>
      <c r="F35" s="261">
        <v>48</v>
      </c>
      <c r="G35" s="261">
        <f t="shared" si="8"/>
        <v>83</v>
      </c>
      <c r="H35" s="262">
        <v>2</v>
      </c>
      <c r="I35" s="262">
        <v>8</v>
      </c>
      <c r="J35" s="262">
        <v>19</v>
      </c>
      <c r="K35" s="262">
        <v>65</v>
      </c>
      <c r="L35" s="262">
        <f t="shared" si="9"/>
        <v>94</v>
      </c>
      <c r="M35" s="263">
        <f t="shared" si="10"/>
        <v>-2</v>
      </c>
      <c r="N35" s="263">
        <f t="shared" si="10"/>
        <v>1</v>
      </c>
      <c r="O35" s="263">
        <f t="shared" si="10"/>
        <v>7</v>
      </c>
      <c r="P35" s="263">
        <f t="shared" si="10"/>
        <v>-17</v>
      </c>
      <c r="Q35" s="263">
        <f t="shared" si="10"/>
        <v>-11</v>
      </c>
    </row>
    <row r="36" spans="1:17" s="244" customFormat="1" ht="18">
      <c r="A36" s="259">
        <v>26</v>
      </c>
      <c r="B36" s="260" t="s">
        <v>47</v>
      </c>
      <c r="C36" s="261">
        <v>0</v>
      </c>
      <c r="D36" s="261">
        <v>2</v>
      </c>
      <c r="E36" s="261">
        <v>4</v>
      </c>
      <c r="F36" s="261">
        <v>18</v>
      </c>
      <c r="G36" s="261">
        <f t="shared" si="8"/>
        <v>24</v>
      </c>
      <c r="H36" s="262">
        <v>0</v>
      </c>
      <c r="I36" s="262">
        <v>2</v>
      </c>
      <c r="J36" s="262">
        <v>4</v>
      </c>
      <c r="K36" s="262">
        <v>32</v>
      </c>
      <c r="L36" s="262">
        <f t="shared" si="9"/>
        <v>38</v>
      </c>
      <c r="M36" s="263">
        <f t="shared" si="10"/>
        <v>0</v>
      </c>
      <c r="N36" s="263">
        <f t="shared" si="10"/>
        <v>0</v>
      </c>
      <c r="O36" s="263">
        <f t="shared" si="10"/>
        <v>0</v>
      </c>
      <c r="P36" s="263">
        <f t="shared" si="10"/>
        <v>-14</v>
      </c>
      <c r="Q36" s="263">
        <f t="shared" si="10"/>
        <v>-14</v>
      </c>
    </row>
    <row r="37" spans="1:17" s="244" customFormat="1" ht="18">
      <c r="A37" s="259">
        <v>27</v>
      </c>
      <c r="B37" s="260" t="s">
        <v>48</v>
      </c>
      <c r="C37" s="261">
        <v>26</v>
      </c>
      <c r="D37" s="261">
        <v>36</v>
      </c>
      <c r="E37" s="261">
        <v>33</v>
      </c>
      <c r="F37" s="261">
        <v>48</v>
      </c>
      <c r="G37" s="261">
        <f t="shared" si="8"/>
        <v>143</v>
      </c>
      <c r="H37" s="262">
        <v>26</v>
      </c>
      <c r="I37" s="262">
        <v>36</v>
      </c>
      <c r="J37" s="262">
        <v>33</v>
      </c>
      <c r="K37" s="262">
        <v>48</v>
      </c>
      <c r="L37" s="262">
        <f t="shared" si="9"/>
        <v>143</v>
      </c>
      <c r="M37" s="263">
        <f t="shared" si="10"/>
        <v>0</v>
      </c>
      <c r="N37" s="263">
        <f t="shared" si="10"/>
        <v>0</v>
      </c>
      <c r="O37" s="263">
        <f t="shared" si="10"/>
        <v>0</v>
      </c>
      <c r="P37" s="263">
        <f t="shared" si="10"/>
        <v>0</v>
      </c>
      <c r="Q37" s="263">
        <f t="shared" si="10"/>
        <v>0</v>
      </c>
    </row>
    <row r="38" spans="1:17" s="244" customFormat="1" ht="18">
      <c r="A38" s="259">
        <v>28</v>
      </c>
      <c r="B38" s="260" t="s">
        <v>49</v>
      </c>
      <c r="C38" s="261">
        <v>0</v>
      </c>
      <c r="D38" s="261">
        <v>0</v>
      </c>
      <c r="E38" s="261">
        <v>2</v>
      </c>
      <c r="F38" s="261">
        <v>3</v>
      </c>
      <c r="G38" s="261">
        <f t="shared" si="8"/>
        <v>5</v>
      </c>
      <c r="H38" s="262">
        <v>0</v>
      </c>
      <c r="I38" s="262">
        <v>0</v>
      </c>
      <c r="J38" s="262">
        <v>2</v>
      </c>
      <c r="K38" s="262">
        <v>3</v>
      </c>
      <c r="L38" s="262">
        <f t="shared" si="9"/>
        <v>5</v>
      </c>
      <c r="M38" s="263">
        <f t="shared" si="10"/>
        <v>0</v>
      </c>
      <c r="N38" s="263">
        <f t="shared" si="10"/>
        <v>0</v>
      </c>
      <c r="O38" s="263">
        <f t="shared" si="10"/>
        <v>0</v>
      </c>
      <c r="P38" s="263">
        <f t="shared" si="10"/>
        <v>0</v>
      </c>
      <c r="Q38" s="263">
        <f t="shared" si="10"/>
        <v>0</v>
      </c>
    </row>
    <row r="39" spans="1:17" s="244" customFormat="1" ht="18">
      <c r="A39" s="259">
        <v>29</v>
      </c>
      <c r="B39" s="260" t="s">
        <v>50</v>
      </c>
      <c r="C39" s="261">
        <v>4</v>
      </c>
      <c r="D39" s="261">
        <v>25</v>
      </c>
      <c r="E39" s="261">
        <v>24</v>
      </c>
      <c r="F39" s="261">
        <v>60</v>
      </c>
      <c r="G39" s="261">
        <f t="shared" si="8"/>
        <v>113</v>
      </c>
      <c r="H39" s="262">
        <v>4</v>
      </c>
      <c r="I39" s="262">
        <v>25</v>
      </c>
      <c r="J39" s="262">
        <v>24</v>
      </c>
      <c r="K39" s="262">
        <v>60</v>
      </c>
      <c r="L39" s="262">
        <f t="shared" si="9"/>
        <v>113</v>
      </c>
      <c r="M39" s="263">
        <f t="shared" si="10"/>
        <v>0</v>
      </c>
      <c r="N39" s="263">
        <f t="shared" si="10"/>
        <v>0</v>
      </c>
      <c r="O39" s="263">
        <f t="shared" si="10"/>
        <v>0</v>
      </c>
      <c r="P39" s="263">
        <f t="shared" si="10"/>
        <v>0</v>
      </c>
      <c r="Q39" s="263">
        <f t="shared" si="10"/>
        <v>0</v>
      </c>
    </row>
    <row r="40" spans="1:17" s="244" customFormat="1" ht="18">
      <c r="A40" s="259">
        <v>30</v>
      </c>
      <c r="B40" s="260" t="s">
        <v>51</v>
      </c>
      <c r="C40" s="261">
        <v>1</v>
      </c>
      <c r="D40" s="261">
        <v>10</v>
      </c>
      <c r="E40" s="261">
        <v>29</v>
      </c>
      <c r="F40" s="261">
        <v>82</v>
      </c>
      <c r="G40" s="261">
        <f t="shared" si="8"/>
        <v>122</v>
      </c>
      <c r="H40" s="262">
        <v>1</v>
      </c>
      <c r="I40" s="262">
        <v>10</v>
      </c>
      <c r="J40" s="262">
        <v>29</v>
      </c>
      <c r="K40" s="262">
        <v>82</v>
      </c>
      <c r="L40" s="262">
        <f t="shared" si="9"/>
        <v>122</v>
      </c>
      <c r="M40" s="263">
        <f t="shared" si="10"/>
        <v>0</v>
      </c>
      <c r="N40" s="263">
        <f t="shared" si="10"/>
        <v>0</v>
      </c>
      <c r="O40" s="263">
        <f t="shared" si="10"/>
        <v>0</v>
      </c>
      <c r="P40" s="263">
        <f t="shared" si="10"/>
        <v>0</v>
      </c>
      <c r="Q40" s="263">
        <f t="shared" si="10"/>
        <v>0</v>
      </c>
    </row>
    <row r="41" spans="1:17" s="244" customFormat="1" ht="18">
      <c r="A41" s="259">
        <v>31</v>
      </c>
      <c r="B41" s="260" t="s">
        <v>52</v>
      </c>
      <c r="C41" s="261">
        <v>2</v>
      </c>
      <c r="D41" s="261">
        <v>12</v>
      </c>
      <c r="E41" s="261">
        <v>5</v>
      </c>
      <c r="F41" s="261">
        <v>8</v>
      </c>
      <c r="G41" s="261">
        <f t="shared" si="8"/>
        <v>27</v>
      </c>
      <c r="H41" s="262">
        <v>2</v>
      </c>
      <c r="I41" s="262">
        <v>11</v>
      </c>
      <c r="J41" s="262">
        <v>8</v>
      </c>
      <c r="K41" s="262">
        <v>7</v>
      </c>
      <c r="L41" s="262">
        <f t="shared" si="9"/>
        <v>28</v>
      </c>
      <c r="M41" s="263">
        <f t="shared" si="10"/>
        <v>0</v>
      </c>
      <c r="N41" s="263">
        <f t="shared" si="10"/>
        <v>1</v>
      </c>
      <c r="O41" s="263">
        <f t="shared" si="10"/>
        <v>-3</v>
      </c>
      <c r="P41" s="263">
        <f t="shared" si="10"/>
        <v>1</v>
      </c>
      <c r="Q41" s="263">
        <f t="shared" si="10"/>
        <v>-1</v>
      </c>
    </row>
    <row r="42" spans="1:17" s="244" customFormat="1" ht="18">
      <c r="A42" s="259">
        <v>32</v>
      </c>
      <c r="B42" s="260" t="s">
        <v>53</v>
      </c>
      <c r="C42" s="261">
        <v>1</v>
      </c>
      <c r="D42" s="261">
        <v>12</v>
      </c>
      <c r="E42" s="261">
        <v>19</v>
      </c>
      <c r="F42" s="261">
        <v>63</v>
      </c>
      <c r="G42" s="261">
        <f t="shared" si="8"/>
        <v>95</v>
      </c>
      <c r="H42" s="262">
        <v>1</v>
      </c>
      <c r="I42" s="262">
        <v>10</v>
      </c>
      <c r="J42" s="262">
        <v>20</v>
      </c>
      <c r="K42" s="262">
        <v>61</v>
      </c>
      <c r="L42" s="262">
        <f t="shared" si="9"/>
        <v>92</v>
      </c>
      <c r="M42" s="263">
        <f t="shared" si="10"/>
        <v>0</v>
      </c>
      <c r="N42" s="263">
        <f t="shared" si="10"/>
        <v>2</v>
      </c>
      <c r="O42" s="263">
        <f t="shared" si="10"/>
        <v>-1</v>
      </c>
      <c r="P42" s="263">
        <f t="shared" si="10"/>
        <v>2</v>
      </c>
      <c r="Q42" s="263">
        <f t="shared" si="10"/>
        <v>3</v>
      </c>
    </row>
    <row r="43" spans="1:17" s="244" customFormat="1" ht="18">
      <c r="A43" s="259">
        <v>33</v>
      </c>
      <c r="B43" s="260" t="s">
        <v>54</v>
      </c>
      <c r="C43" s="261">
        <v>0</v>
      </c>
      <c r="D43" s="261">
        <v>17</v>
      </c>
      <c r="E43" s="261">
        <v>7</v>
      </c>
      <c r="F43" s="261">
        <v>9</v>
      </c>
      <c r="G43" s="261">
        <f t="shared" si="8"/>
        <v>33</v>
      </c>
      <c r="H43" s="262">
        <v>0</v>
      </c>
      <c r="I43" s="262">
        <v>17</v>
      </c>
      <c r="J43" s="262">
        <v>7</v>
      </c>
      <c r="K43" s="262">
        <v>9</v>
      </c>
      <c r="L43" s="262">
        <f t="shared" si="9"/>
        <v>33</v>
      </c>
      <c r="M43" s="263">
        <f t="shared" si="10"/>
        <v>0</v>
      </c>
      <c r="N43" s="263">
        <f t="shared" si="10"/>
        <v>0</v>
      </c>
      <c r="O43" s="263">
        <f t="shared" si="10"/>
        <v>0</v>
      </c>
      <c r="P43" s="263">
        <f t="shared" si="10"/>
        <v>0</v>
      </c>
      <c r="Q43" s="263">
        <f t="shared" si="10"/>
        <v>0</v>
      </c>
    </row>
    <row r="44" spans="1:17" s="244" customFormat="1" ht="18">
      <c r="A44" s="259">
        <v>34</v>
      </c>
      <c r="B44" s="260" t="s">
        <v>55</v>
      </c>
      <c r="C44" s="261">
        <v>1</v>
      </c>
      <c r="D44" s="261">
        <v>5</v>
      </c>
      <c r="E44" s="261">
        <v>11</v>
      </c>
      <c r="F44" s="261">
        <v>88</v>
      </c>
      <c r="G44" s="261">
        <f t="shared" si="8"/>
        <v>105</v>
      </c>
      <c r="H44" s="262">
        <v>1</v>
      </c>
      <c r="I44" s="262">
        <v>5</v>
      </c>
      <c r="J44" s="262">
        <v>11</v>
      </c>
      <c r="K44" s="262">
        <v>82</v>
      </c>
      <c r="L44" s="262">
        <f t="shared" si="9"/>
        <v>99</v>
      </c>
      <c r="M44" s="263">
        <f t="shared" si="10"/>
        <v>0</v>
      </c>
      <c r="N44" s="263">
        <f t="shared" si="10"/>
        <v>0</v>
      </c>
      <c r="O44" s="263">
        <f t="shared" si="10"/>
        <v>0</v>
      </c>
      <c r="P44" s="263">
        <f t="shared" si="10"/>
        <v>6</v>
      </c>
      <c r="Q44" s="263">
        <f t="shared" si="10"/>
        <v>6</v>
      </c>
    </row>
    <row r="45" spans="1:17" s="244" customFormat="1" ht="18">
      <c r="A45" s="259">
        <v>35</v>
      </c>
      <c r="B45" s="260" t="s">
        <v>56</v>
      </c>
      <c r="C45" s="261">
        <v>26</v>
      </c>
      <c r="D45" s="261">
        <v>90</v>
      </c>
      <c r="E45" s="261">
        <v>114</v>
      </c>
      <c r="F45" s="261">
        <v>844</v>
      </c>
      <c r="G45" s="261">
        <f t="shared" si="8"/>
        <v>1074</v>
      </c>
      <c r="H45" s="262">
        <v>26</v>
      </c>
      <c r="I45" s="262">
        <v>108</v>
      </c>
      <c r="J45" s="262">
        <v>113</v>
      </c>
      <c r="K45" s="262">
        <v>814</v>
      </c>
      <c r="L45" s="262">
        <f t="shared" si="9"/>
        <v>1061</v>
      </c>
      <c r="M45" s="263">
        <f t="shared" si="10"/>
        <v>0</v>
      </c>
      <c r="N45" s="263">
        <f t="shared" si="10"/>
        <v>-18</v>
      </c>
      <c r="O45" s="263">
        <f t="shared" si="10"/>
        <v>1</v>
      </c>
      <c r="P45" s="263">
        <f t="shared" si="10"/>
        <v>30</v>
      </c>
      <c r="Q45" s="263">
        <f t="shared" si="10"/>
        <v>13</v>
      </c>
    </row>
    <row r="46" spans="1:17" s="244" customFormat="1" ht="18">
      <c r="A46" s="259">
        <v>36</v>
      </c>
      <c r="B46" s="260" t="s">
        <v>57</v>
      </c>
      <c r="C46" s="261">
        <v>116</v>
      </c>
      <c r="D46" s="261">
        <v>271</v>
      </c>
      <c r="E46" s="261">
        <v>275</v>
      </c>
      <c r="F46" s="261">
        <v>695</v>
      </c>
      <c r="G46" s="261">
        <f t="shared" si="8"/>
        <v>1357</v>
      </c>
      <c r="H46" s="262">
        <v>118</v>
      </c>
      <c r="I46" s="262">
        <v>267</v>
      </c>
      <c r="J46" s="262">
        <v>284</v>
      </c>
      <c r="K46" s="262">
        <v>707</v>
      </c>
      <c r="L46" s="262">
        <f t="shared" si="9"/>
        <v>1376</v>
      </c>
      <c r="M46" s="263">
        <f t="shared" si="10"/>
        <v>-2</v>
      </c>
      <c r="N46" s="263">
        <f t="shared" si="10"/>
        <v>4</v>
      </c>
      <c r="O46" s="263">
        <f t="shared" si="10"/>
        <v>-9</v>
      </c>
      <c r="P46" s="263">
        <f t="shared" si="10"/>
        <v>-12</v>
      </c>
      <c r="Q46" s="263">
        <f t="shared" si="10"/>
        <v>-19</v>
      </c>
    </row>
    <row r="47" spans="1:17" s="244" customFormat="1" ht="18">
      <c r="A47" s="259">
        <v>37</v>
      </c>
      <c r="B47" s="260" t="s">
        <v>58</v>
      </c>
      <c r="C47" s="261">
        <v>45</v>
      </c>
      <c r="D47" s="261">
        <v>83</v>
      </c>
      <c r="E47" s="261">
        <v>162</v>
      </c>
      <c r="F47" s="261">
        <v>937</v>
      </c>
      <c r="G47" s="261">
        <f t="shared" si="8"/>
        <v>1227</v>
      </c>
      <c r="H47" s="262">
        <v>45</v>
      </c>
      <c r="I47" s="262">
        <v>87</v>
      </c>
      <c r="J47" s="262">
        <v>166</v>
      </c>
      <c r="K47" s="262">
        <v>936</v>
      </c>
      <c r="L47" s="262">
        <f t="shared" si="9"/>
        <v>1234</v>
      </c>
      <c r="M47" s="263">
        <f t="shared" si="10"/>
        <v>0</v>
      </c>
      <c r="N47" s="263">
        <f t="shared" si="10"/>
        <v>-4</v>
      </c>
      <c r="O47" s="263">
        <f t="shared" si="10"/>
        <v>-4</v>
      </c>
      <c r="P47" s="263">
        <f t="shared" si="10"/>
        <v>1</v>
      </c>
      <c r="Q47" s="263">
        <f t="shared" si="10"/>
        <v>-7</v>
      </c>
    </row>
    <row r="48" spans="1:17" s="244" customFormat="1" ht="18">
      <c r="A48" s="259">
        <v>38</v>
      </c>
      <c r="B48" s="260" t="s">
        <v>59</v>
      </c>
      <c r="C48" s="261">
        <v>10</v>
      </c>
      <c r="D48" s="261">
        <v>14</v>
      </c>
      <c r="E48" s="261">
        <v>13</v>
      </c>
      <c r="F48" s="261">
        <v>54</v>
      </c>
      <c r="G48" s="261">
        <f t="shared" si="8"/>
        <v>91</v>
      </c>
      <c r="H48" s="262">
        <v>10</v>
      </c>
      <c r="I48" s="262">
        <v>11</v>
      </c>
      <c r="J48" s="262">
        <v>14</v>
      </c>
      <c r="K48" s="262">
        <v>70</v>
      </c>
      <c r="L48" s="262">
        <f t="shared" si="9"/>
        <v>105</v>
      </c>
      <c r="M48" s="263">
        <f t="shared" si="10"/>
        <v>0</v>
      </c>
      <c r="N48" s="263">
        <f t="shared" si="10"/>
        <v>3</v>
      </c>
      <c r="O48" s="263">
        <f t="shared" si="10"/>
        <v>-1</v>
      </c>
      <c r="P48" s="263">
        <f t="shared" si="10"/>
        <v>-16</v>
      </c>
      <c r="Q48" s="263">
        <f t="shared" si="10"/>
        <v>-14</v>
      </c>
    </row>
    <row r="49" spans="1:17" s="244" customFormat="1" ht="18">
      <c r="A49" s="259">
        <v>39</v>
      </c>
      <c r="B49" s="260" t="s">
        <v>60</v>
      </c>
      <c r="C49" s="261">
        <v>0</v>
      </c>
      <c r="D49" s="261">
        <v>0</v>
      </c>
      <c r="E49" s="261">
        <v>10</v>
      </c>
      <c r="F49" s="261">
        <v>10</v>
      </c>
      <c r="G49" s="261">
        <f t="shared" si="8"/>
        <v>20</v>
      </c>
      <c r="H49" s="269">
        <v>0</v>
      </c>
      <c r="I49" s="269">
        <v>0</v>
      </c>
      <c r="J49" s="269">
        <v>0</v>
      </c>
      <c r="K49" s="269">
        <v>0</v>
      </c>
      <c r="L49" s="262">
        <f t="shared" si="9"/>
        <v>0</v>
      </c>
      <c r="M49" s="263">
        <f t="shared" si="10"/>
        <v>0</v>
      </c>
      <c r="N49" s="263">
        <f t="shared" si="10"/>
        <v>0</v>
      </c>
      <c r="O49" s="263">
        <f t="shared" si="10"/>
        <v>10</v>
      </c>
      <c r="P49" s="263">
        <f t="shared" si="10"/>
        <v>10</v>
      </c>
      <c r="Q49" s="263">
        <f t="shared" si="10"/>
        <v>20</v>
      </c>
    </row>
    <row r="50" spans="1:17" s="245" customFormat="1" ht="18">
      <c r="A50" s="256"/>
      <c r="B50" s="257" t="s">
        <v>61</v>
      </c>
      <c r="C50" s="264">
        <f t="shared" ref="C50:G50" si="11">SUM(C32:C49)</f>
        <v>348</v>
      </c>
      <c r="D50" s="264">
        <f t="shared" si="11"/>
        <v>926</v>
      </c>
      <c r="E50" s="264">
        <f t="shared" si="11"/>
        <v>1063</v>
      </c>
      <c r="F50" s="264">
        <f t="shared" si="11"/>
        <v>3375</v>
      </c>
      <c r="G50" s="264">
        <f t="shared" si="11"/>
        <v>5712</v>
      </c>
      <c r="H50" s="265">
        <f>SUM(H32:H49)</f>
        <v>354</v>
      </c>
      <c r="I50" s="265">
        <f>SUM(I32:I49)</f>
        <v>942</v>
      </c>
      <c r="J50" s="265">
        <f>SUM(J32:J49)</f>
        <v>1060</v>
      </c>
      <c r="K50" s="265">
        <f>SUM(K32:K49)</f>
        <v>3398</v>
      </c>
      <c r="L50" s="265">
        <f>SUM(L32:L49)</f>
        <v>5754</v>
      </c>
      <c r="M50" s="266">
        <f t="shared" si="10"/>
        <v>-6</v>
      </c>
      <c r="N50" s="266">
        <f t="shared" si="10"/>
        <v>-16</v>
      </c>
      <c r="O50" s="266">
        <f t="shared" si="10"/>
        <v>3</v>
      </c>
      <c r="P50" s="266">
        <f t="shared" si="10"/>
        <v>-23</v>
      </c>
      <c r="Q50" s="266">
        <f t="shared" si="10"/>
        <v>-42</v>
      </c>
    </row>
    <row r="51" spans="1:17" s="244" customFormat="1" ht="18">
      <c r="A51" s="256"/>
      <c r="B51" s="257" t="s">
        <v>63</v>
      </c>
      <c r="C51" s="263"/>
      <c r="D51" s="263"/>
      <c r="E51" s="263"/>
      <c r="F51" s="263"/>
      <c r="G51" s="263"/>
      <c r="H51" s="270"/>
      <c r="I51" s="270"/>
      <c r="J51" s="270"/>
      <c r="K51" s="270"/>
      <c r="L51" s="270"/>
      <c r="M51" s="263"/>
      <c r="N51" s="263"/>
      <c r="O51" s="263"/>
      <c r="P51" s="263"/>
      <c r="Q51" s="263"/>
    </row>
    <row r="52" spans="1:17" s="244" customFormat="1" ht="18">
      <c r="A52" s="259">
        <v>40</v>
      </c>
      <c r="B52" s="260" t="s">
        <v>64</v>
      </c>
      <c r="C52" s="261">
        <v>2</v>
      </c>
      <c r="D52" s="261">
        <v>5</v>
      </c>
      <c r="E52" s="261">
        <v>4</v>
      </c>
      <c r="F52" s="261">
        <v>1</v>
      </c>
      <c r="G52" s="261">
        <f t="shared" ref="G52:G54" si="12">SUM(C52:F52)</f>
        <v>12</v>
      </c>
      <c r="H52" s="262">
        <v>2</v>
      </c>
      <c r="I52" s="262">
        <v>0</v>
      </c>
      <c r="J52" s="262">
        <v>2</v>
      </c>
      <c r="K52" s="262">
        <v>0</v>
      </c>
      <c r="L52" s="262">
        <f t="shared" ref="L52:L54" si="13">SUM(H52:K52)</f>
        <v>4</v>
      </c>
      <c r="M52" s="263">
        <f t="shared" ref="M52:Q57" si="14">C52-H52</f>
        <v>0</v>
      </c>
      <c r="N52" s="263">
        <f t="shared" si="14"/>
        <v>5</v>
      </c>
      <c r="O52" s="263">
        <f t="shared" si="14"/>
        <v>2</v>
      </c>
      <c r="P52" s="263">
        <f t="shared" si="14"/>
        <v>1</v>
      </c>
      <c r="Q52" s="263">
        <f t="shared" si="14"/>
        <v>8</v>
      </c>
    </row>
    <row r="53" spans="1:17" s="244" customFormat="1" ht="18">
      <c r="A53" s="259">
        <v>41</v>
      </c>
      <c r="B53" s="260" t="s">
        <v>65</v>
      </c>
      <c r="C53" s="261">
        <v>144</v>
      </c>
      <c r="D53" s="261">
        <v>80</v>
      </c>
      <c r="E53" s="261">
        <v>55</v>
      </c>
      <c r="F53" s="261">
        <v>0</v>
      </c>
      <c r="G53" s="261">
        <f t="shared" si="12"/>
        <v>279</v>
      </c>
      <c r="H53" s="262">
        <v>144</v>
      </c>
      <c r="I53" s="262">
        <v>80</v>
      </c>
      <c r="J53" s="262">
        <v>55</v>
      </c>
      <c r="K53" s="262">
        <v>0</v>
      </c>
      <c r="L53" s="262">
        <f t="shared" si="13"/>
        <v>279</v>
      </c>
      <c r="M53" s="263">
        <f t="shared" si="14"/>
        <v>0</v>
      </c>
      <c r="N53" s="263">
        <f t="shared" si="14"/>
        <v>0</v>
      </c>
      <c r="O53" s="263">
        <f t="shared" si="14"/>
        <v>0</v>
      </c>
      <c r="P53" s="263">
        <f t="shared" si="14"/>
        <v>0</v>
      </c>
      <c r="Q53" s="263">
        <f t="shared" si="14"/>
        <v>0</v>
      </c>
    </row>
    <row r="54" spans="1:17" s="244" customFormat="1" ht="18">
      <c r="A54" s="259">
        <v>42</v>
      </c>
      <c r="B54" s="260" t="s">
        <v>66</v>
      </c>
      <c r="C54" s="261">
        <v>17</v>
      </c>
      <c r="D54" s="261">
        <v>35</v>
      </c>
      <c r="E54" s="261">
        <v>32</v>
      </c>
      <c r="F54" s="261">
        <v>0</v>
      </c>
      <c r="G54" s="261">
        <f t="shared" si="12"/>
        <v>84</v>
      </c>
      <c r="H54" s="262">
        <v>17</v>
      </c>
      <c r="I54" s="262">
        <v>35</v>
      </c>
      <c r="J54" s="262">
        <v>32</v>
      </c>
      <c r="K54" s="262">
        <v>0</v>
      </c>
      <c r="L54" s="262">
        <f t="shared" si="13"/>
        <v>84</v>
      </c>
      <c r="M54" s="263">
        <f t="shared" si="14"/>
        <v>0</v>
      </c>
      <c r="N54" s="263">
        <f t="shared" si="14"/>
        <v>0</v>
      </c>
      <c r="O54" s="263">
        <f t="shared" si="14"/>
        <v>0</v>
      </c>
      <c r="P54" s="263">
        <f t="shared" si="14"/>
        <v>0</v>
      </c>
      <c r="Q54" s="263">
        <f t="shared" si="14"/>
        <v>0</v>
      </c>
    </row>
    <row r="55" spans="1:17" s="245" customFormat="1" ht="18">
      <c r="A55" s="256"/>
      <c r="B55" s="257" t="s">
        <v>67</v>
      </c>
      <c r="C55" s="264">
        <f>SUM(C52:C54)</f>
        <v>163</v>
      </c>
      <c r="D55" s="264">
        <f t="shared" ref="D55:G55" si="15">SUM(D52:D54)</f>
        <v>120</v>
      </c>
      <c r="E55" s="264">
        <f t="shared" si="15"/>
        <v>91</v>
      </c>
      <c r="F55" s="264">
        <f t="shared" si="15"/>
        <v>1</v>
      </c>
      <c r="G55" s="264">
        <f t="shared" si="15"/>
        <v>375</v>
      </c>
      <c r="H55" s="265">
        <f>SUM(H52:H54)</f>
        <v>163</v>
      </c>
      <c r="I55" s="265">
        <f t="shared" ref="I55:L55" si="16">SUM(I52:I54)</f>
        <v>115</v>
      </c>
      <c r="J55" s="265">
        <f t="shared" si="16"/>
        <v>89</v>
      </c>
      <c r="K55" s="265">
        <f t="shared" si="16"/>
        <v>0</v>
      </c>
      <c r="L55" s="265">
        <f t="shared" si="16"/>
        <v>367</v>
      </c>
      <c r="M55" s="266">
        <f t="shared" si="14"/>
        <v>0</v>
      </c>
      <c r="N55" s="266">
        <f t="shared" si="14"/>
        <v>5</v>
      </c>
      <c r="O55" s="266">
        <f t="shared" si="14"/>
        <v>2</v>
      </c>
      <c r="P55" s="266">
        <f t="shared" si="14"/>
        <v>1</v>
      </c>
      <c r="Q55" s="266">
        <f t="shared" si="14"/>
        <v>8</v>
      </c>
    </row>
    <row r="56" spans="1:17" s="245" customFormat="1" ht="18">
      <c r="A56" s="257" t="s">
        <v>145</v>
      </c>
      <c r="B56" s="257"/>
      <c r="C56" s="264">
        <f t="shared" ref="C56:L56" si="17">SUM(C12,C30,C50,C55)</f>
        <v>2269</v>
      </c>
      <c r="D56" s="264">
        <f t="shared" si="17"/>
        <v>3476</v>
      </c>
      <c r="E56" s="264">
        <f t="shared" si="17"/>
        <v>4078</v>
      </c>
      <c r="F56" s="264">
        <f t="shared" si="17"/>
        <v>6784</v>
      </c>
      <c r="G56" s="264">
        <f t="shared" si="17"/>
        <v>16607</v>
      </c>
      <c r="H56" s="265">
        <f t="shared" si="17"/>
        <v>2270</v>
      </c>
      <c r="I56" s="265">
        <f t="shared" si="17"/>
        <v>3450</v>
      </c>
      <c r="J56" s="265">
        <f t="shared" si="17"/>
        <v>4014</v>
      </c>
      <c r="K56" s="265">
        <f t="shared" si="17"/>
        <v>6865</v>
      </c>
      <c r="L56" s="265">
        <f t="shared" si="17"/>
        <v>16599</v>
      </c>
      <c r="M56" s="266">
        <f t="shared" si="14"/>
        <v>-1</v>
      </c>
      <c r="N56" s="266">
        <f t="shared" si="14"/>
        <v>26</v>
      </c>
      <c r="O56" s="266">
        <f t="shared" si="14"/>
        <v>64</v>
      </c>
      <c r="P56" s="266">
        <f t="shared" si="14"/>
        <v>-81</v>
      </c>
      <c r="Q56" s="266">
        <f t="shared" si="14"/>
        <v>8</v>
      </c>
    </row>
    <row r="57" spans="1:17" s="245" customFormat="1" ht="18">
      <c r="A57" s="257" t="s">
        <v>146</v>
      </c>
      <c r="B57" s="257"/>
      <c r="C57" s="271">
        <f t="shared" ref="C57:L57" si="18">SUM(C12,,C30,C50)</f>
        <v>2106</v>
      </c>
      <c r="D57" s="271">
        <f t="shared" si="18"/>
        <v>3356</v>
      </c>
      <c r="E57" s="271">
        <f t="shared" si="18"/>
        <v>3987</v>
      </c>
      <c r="F57" s="271">
        <f t="shared" si="18"/>
        <v>6783</v>
      </c>
      <c r="G57" s="271">
        <f t="shared" si="18"/>
        <v>16232</v>
      </c>
      <c r="H57" s="272">
        <f t="shared" si="18"/>
        <v>2107</v>
      </c>
      <c r="I57" s="272">
        <f t="shared" si="18"/>
        <v>3335</v>
      </c>
      <c r="J57" s="272">
        <f t="shared" si="18"/>
        <v>3925</v>
      </c>
      <c r="K57" s="272">
        <f t="shared" si="18"/>
        <v>6865</v>
      </c>
      <c r="L57" s="272">
        <f t="shared" si="18"/>
        <v>16232</v>
      </c>
      <c r="M57" s="266">
        <f t="shared" si="14"/>
        <v>-1</v>
      </c>
      <c r="N57" s="266">
        <f t="shared" si="14"/>
        <v>21</v>
      </c>
      <c r="O57" s="266">
        <f t="shared" si="14"/>
        <v>62</v>
      </c>
      <c r="P57" s="266">
        <f t="shared" si="14"/>
        <v>-82</v>
      </c>
      <c r="Q57" s="266">
        <f t="shared" si="14"/>
        <v>0</v>
      </c>
    </row>
    <row r="58" spans="1:17" s="244" customFormat="1" ht="18">
      <c r="A58" s="256" t="s">
        <v>70</v>
      </c>
      <c r="B58" s="257" t="s">
        <v>71</v>
      </c>
      <c r="C58" s="261"/>
      <c r="D58" s="261"/>
      <c r="E58" s="261"/>
      <c r="F58" s="261"/>
      <c r="G58" s="261"/>
      <c r="H58" s="262"/>
      <c r="I58" s="262"/>
      <c r="J58" s="262"/>
      <c r="K58" s="262"/>
      <c r="L58" s="262"/>
      <c r="M58" s="263"/>
      <c r="N58" s="263"/>
      <c r="O58" s="263"/>
      <c r="P58" s="263"/>
      <c r="Q58" s="263"/>
    </row>
    <row r="59" spans="1:17" s="244" customFormat="1" ht="18">
      <c r="A59" s="259">
        <v>43</v>
      </c>
      <c r="B59" s="260" t="s">
        <v>72</v>
      </c>
      <c r="C59" s="261">
        <v>0</v>
      </c>
      <c r="D59" s="261">
        <v>0</v>
      </c>
      <c r="E59" s="261">
        <v>0</v>
      </c>
      <c r="F59" s="261">
        <v>0</v>
      </c>
      <c r="G59" s="261">
        <f>SUM(C59:F59)</f>
        <v>0</v>
      </c>
      <c r="H59" s="262">
        <v>0</v>
      </c>
      <c r="I59" s="262">
        <v>0</v>
      </c>
      <c r="J59" s="262">
        <v>0</v>
      </c>
      <c r="K59" s="262">
        <v>0</v>
      </c>
      <c r="L59" s="262">
        <f>SUM(H59:K59)</f>
        <v>0</v>
      </c>
      <c r="M59" s="263">
        <f t="shared" ref="M59:Q69" si="19">C59-H59</f>
        <v>0</v>
      </c>
      <c r="N59" s="263">
        <f t="shared" si="19"/>
        <v>0</v>
      </c>
      <c r="O59" s="263">
        <f t="shared" si="19"/>
        <v>0</v>
      </c>
      <c r="P59" s="263">
        <f t="shared" si="19"/>
        <v>0</v>
      </c>
      <c r="Q59" s="263">
        <f t="shared" si="19"/>
        <v>0</v>
      </c>
    </row>
    <row r="60" spans="1:17" ht="18">
      <c r="A60" s="259">
        <v>44</v>
      </c>
      <c r="B60" s="260" t="s">
        <v>73</v>
      </c>
      <c r="C60" s="261">
        <v>0</v>
      </c>
      <c r="D60" s="261">
        <v>0</v>
      </c>
      <c r="E60" s="261">
        <v>15</v>
      </c>
      <c r="F60" s="261">
        <v>9</v>
      </c>
      <c r="G60" s="261">
        <f t="shared" ref="G60:G63" si="20">SUM(C60:F60)</f>
        <v>24</v>
      </c>
      <c r="H60" s="262">
        <v>0</v>
      </c>
      <c r="I60" s="262">
        <v>0</v>
      </c>
      <c r="J60" s="262">
        <v>15</v>
      </c>
      <c r="K60" s="262">
        <v>9</v>
      </c>
      <c r="L60" s="262">
        <f t="shared" ref="L60:L63" si="21">SUM(H60:K60)</f>
        <v>24</v>
      </c>
      <c r="M60" s="263">
        <f t="shared" si="19"/>
        <v>0</v>
      </c>
      <c r="N60" s="263">
        <f t="shared" si="19"/>
        <v>0</v>
      </c>
      <c r="O60" s="263">
        <f t="shared" si="19"/>
        <v>0</v>
      </c>
      <c r="P60" s="263">
        <f t="shared" si="19"/>
        <v>0</v>
      </c>
      <c r="Q60" s="263">
        <f t="shared" si="19"/>
        <v>0</v>
      </c>
    </row>
    <row r="61" spans="1:17" s="244" customFormat="1" ht="18">
      <c r="A61" s="259">
        <v>45</v>
      </c>
      <c r="B61" s="260" t="s">
        <v>74</v>
      </c>
      <c r="C61" s="261">
        <v>0</v>
      </c>
      <c r="D61" s="261">
        <v>0</v>
      </c>
      <c r="E61" s="261">
        <v>0</v>
      </c>
      <c r="F61" s="261">
        <v>0</v>
      </c>
      <c r="G61" s="261">
        <f t="shared" si="20"/>
        <v>0</v>
      </c>
      <c r="H61" s="262">
        <v>0</v>
      </c>
      <c r="I61" s="262">
        <v>0</v>
      </c>
      <c r="J61" s="262">
        <v>0</v>
      </c>
      <c r="K61" s="262">
        <v>0</v>
      </c>
      <c r="L61" s="262">
        <f t="shared" si="21"/>
        <v>0</v>
      </c>
      <c r="M61" s="263">
        <f t="shared" si="19"/>
        <v>0</v>
      </c>
      <c r="N61" s="263">
        <f t="shared" si="19"/>
        <v>0</v>
      </c>
      <c r="O61" s="263">
        <f t="shared" si="19"/>
        <v>0</v>
      </c>
      <c r="P61" s="263">
        <f t="shared" si="19"/>
        <v>0</v>
      </c>
      <c r="Q61" s="263">
        <f t="shared" si="19"/>
        <v>0</v>
      </c>
    </row>
    <row r="62" spans="1:17" s="244" customFormat="1" ht="18">
      <c r="A62" s="256"/>
      <c r="B62" s="257" t="s">
        <v>75</v>
      </c>
      <c r="C62" s="261">
        <f>SUM(C59:C61)</f>
        <v>0</v>
      </c>
      <c r="D62" s="261">
        <f t="shared" ref="D62:G62" si="22">SUM(D59:D61)</f>
        <v>0</v>
      </c>
      <c r="E62" s="261">
        <f t="shared" si="22"/>
        <v>15</v>
      </c>
      <c r="F62" s="261">
        <f t="shared" si="22"/>
        <v>9</v>
      </c>
      <c r="G62" s="261">
        <f t="shared" si="22"/>
        <v>24</v>
      </c>
      <c r="H62" s="262">
        <f>SUM(H59:H61)</f>
        <v>0</v>
      </c>
      <c r="I62" s="262">
        <f t="shared" ref="I62:L62" si="23">SUM(I59:I61)</f>
        <v>0</v>
      </c>
      <c r="J62" s="262">
        <f t="shared" si="23"/>
        <v>15</v>
      </c>
      <c r="K62" s="262">
        <f t="shared" si="23"/>
        <v>9</v>
      </c>
      <c r="L62" s="262">
        <f t="shared" si="23"/>
        <v>24</v>
      </c>
      <c r="M62" s="263">
        <f t="shared" si="19"/>
        <v>0</v>
      </c>
      <c r="N62" s="263">
        <f t="shared" si="19"/>
        <v>0</v>
      </c>
      <c r="O62" s="263">
        <f t="shared" si="19"/>
        <v>0</v>
      </c>
      <c r="P62" s="263">
        <f t="shared" si="19"/>
        <v>0</v>
      </c>
      <c r="Q62" s="263">
        <f t="shared" si="19"/>
        <v>0</v>
      </c>
    </row>
    <row r="63" spans="1:17" s="244" customFormat="1" ht="18">
      <c r="A63" s="256">
        <v>46</v>
      </c>
      <c r="B63" s="260" t="s">
        <v>77</v>
      </c>
      <c r="C63" s="261">
        <v>0</v>
      </c>
      <c r="D63" s="261">
        <v>0</v>
      </c>
      <c r="E63" s="261">
        <v>0</v>
      </c>
      <c r="F63" s="261">
        <v>0</v>
      </c>
      <c r="G63" s="261">
        <f t="shared" si="20"/>
        <v>0</v>
      </c>
      <c r="H63" s="262">
        <v>0</v>
      </c>
      <c r="I63" s="262">
        <v>0</v>
      </c>
      <c r="J63" s="262">
        <v>0</v>
      </c>
      <c r="K63" s="262">
        <v>0</v>
      </c>
      <c r="L63" s="262">
        <f t="shared" si="21"/>
        <v>0</v>
      </c>
      <c r="M63" s="263">
        <f t="shared" si="19"/>
        <v>0</v>
      </c>
      <c r="N63" s="263">
        <f t="shared" si="19"/>
        <v>0</v>
      </c>
      <c r="O63" s="263">
        <f t="shared" si="19"/>
        <v>0</v>
      </c>
      <c r="P63" s="263">
        <f t="shared" si="19"/>
        <v>0</v>
      </c>
      <c r="Q63" s="263">
        <f t="shared" si="19"/>
        <v>0</v>
      </c>
    </row>
    <row r="64" spans="1:17" s="244" customFormat="1" ht="18">
      <c r="A64" s="256"/>
      <c r="B64" s="257" t="s">
        <v>78</v>
      </c>
      <c r="C64" s="266">
        <f>SUM(C63)</f>
        <v>0</v>
      </c>
      <c r="D64" s="266">
        <f t="shared" ref="D64:G64" si="24">SUM(D63)</f>
        <v>0</v>
      </c>
      <c r="E64" s="266">
        <f t="shared" si="24"/>
        <v>0</v>
      </c>
      <c r="F64" s="266">
        <f t="shared" si="24"/>
        <v>0</v>
      </c>
      <c r="G64" s="266">
        <f t="shared" si="24"/>
        <v>0</v>
      </c>
      <c r="H64" s="273">
        <f>SUM(H63)</f>
        <v>0</v>
      </c>
      <c r="I64" s="273">
        <f t="shared" ref="I64:L64" si="25">SUM(I63)</f>
        <v>0</v>
      </c>
      <c r="J64" s="273">
        <f t="shared" si="25"/>
        <v>0</v>
      </c>
      <c r="K64" s="273">
        <f t="shared" si="25"/>
        <v>0</v>
      </c>
      <c r="L64" s="273">
        <f t="shared" si="25"/>
        <v>0</v>
      </c>
      <c r="M64" s="263">
        <f t="shared" si="19"/>
        <v>0</v>
      </c>
      <c r="N64" s="263">
        <f t="shared" si="19"/>
        <v>0</v>
      </c>
      <c r="O64" s="263">
        <f t="shared" si="19"/>
        <v>0</v>
      </c>
      <c r="P64" s="263">
        <f t="shared" si="19"/>
        <v>0</v>
      </c>
      <c r="Q64" s="263">
        <f t="shared" si="19"/>
        <v>0</v>
      </c>
    </row>
    <row r="65" spans="1:17" s="244" customFormat="1" ht="18">
      <c r="A65" s="256" t="s">
        <v>147</v>
      </c>
      <c r="B65" s="257" t="s">
        <v>80</v>
      </c>
      <c r="C65" s="266"/>
      <c r="D65" s="266"/>
      <c r="E65" s="266"/>
      <c r="F65" s="266"/>
      <c r="G65" s="266"/>
      <c r="H65" s="269"/>
      <c r="I65" s="269"/>
      <c r="J65" s="269"/>
      <c r="K65" s="269"/>
      <c r="L65" s="269"/>
      <c r="M65" s="263"/>
      <c r="N65" s="263"/>
      <c r="O65" s="263"/>
      <c r="P65" s="263"/>
      <c r="Q65" s="263"/>
    </row>
    <row r="66" spans="1:17" s="244" customFormat="1" ht="18">
      <c r="A66" s="256">
        <v>1</v>
      </c>
      <c r="B66" s="260" t="s">
        <v>81</v>
      </c>
      <c r="C66" s="266">
        <v>3</v>
      </c>
      <c r="D66" s="266">
        <v>7</v>
      </c>
      <c r="E66" s="266">
        <v>14</v>
      </c>
      <c r="F66" s="266">
        <v>9</v>
      </c>
      <c r="G66" s="261">
        <f t="shared" ref="G66:G67" si="26">SUM(C66:F66)</f>
        <v>33</v>
      </c>
      <c r="H66" s="269">
        <v>0</v>
      </c>
      <c r="I66" s="269">
        <v>0</v>
      </c>
      <c r="J66" s="269">
        <v>0</v>
      </c>
      <c r="K66" s="269">
        <v>0</v>
      </c>
      <c r="L66" s="262">
        <f t="shared" ref="L66:L68" si="27">SUM(H66:K66)</f>
        <v>0</v>
      </c>
      <c r="M66" s="263">
        <f t="shared" si="19"/>
        <v>3</v>
      </c>
      <c r="N66" s="263">
        <f t="shared" si="19"/>
        <v>7</v>
      </c>
      <c r="O66" s="263">
        <f t="shared" si="19"/>
        <v>14</v>
      </c>
      <c r="P66" s="263">
        <f t="shared" si="19"/>
        <v>9</v>
      </c>
      <c r="Q66" s="263">
        <f t="shared" si="19"/>
        <v>33</v>
      </c>
    </row>
    <row r="67" spans="1:17" s="244" customFormat="1" ht="18">
      <c r="A67" s="256">
        <v>2</v>
      </c>
      <c r="B67" s="260" t="s">
        <v>82</v>
      </c>
      <c r="C67" s="266">
        <v>0</v>
      </c>
      <c r="D67" s="266">
        <v>0</v>
      </c>
      <c r="E67" s="266">
        <v>0</v>
      </c>
      <c r="F67" s="266">
        <v>0</v>
      </c>
      <c r="G67" s="261">
        <f t="shared" si="26"/>
        <v>0</v>
      </c>
      <c r="H67" s="269">
        <v>0</v>
      </c>
      <c r="I67" s="269">
        <v>0</v>
      </c>
      <c r="J67" s="269">
        <v>0</v>
      </c>
      <c r="K67" s="269">
        <v>0</v>
      </c>
      <c r="L67" s="262">
        <f t="shared" si="27"/>
        <v>0</v>
      </c>
      <c r="M67" s="263">
        <f t="shared" si="19"/>
        <v>0</v>
      </c>
      <c r="N67" s="263">
        <f t="shared" si="19"/>
        <v>0</v>
      </c>
      <c r="O67" s="263">
        <f t="shared" si="19"/>
        <v>0</v>
      </c>
      <c r="P67" s="263">
        <f t="shared" si="19"/>
        <v>0</v>
      </c>
      <c r="Q67" s="263">
        <f t="shared" si="19"/>
        <v>0</v>
      </c>
    </row>
    <row r="68" spans="1:17" s="244" customFormat="1" ht="18">
      <c r="A68" s="256"/>
      <c r="B68" s="257" t="s">
        <v>83</v>
      </c>
      <c r="C68" s="274">
        <f t="shared" ref="C68:K68" si="28">SUM(C66:C67)</f>
        <v>3</v>
      </c>
      <c r="D68" s="274">
        <f t="shared" si="28"/>
        <v>7</v>
      </c>
      <c r="E68" s="274">
        <f t="shared" si="28"/>
        <v>14</v>
      </c>
      <c r="F68" s="274">
        <f t="shared" si="28"/>
        <v>9</v>
      </c>
      <c r="G68" s="274">
        <f t="shared" si="28"/>
        <v>33</v>
      </c>
      <c r="H68" s="274">
        <f t="shared" si="28"/>
        <v>0</v>
      </c>
      <c r="I68" s="274">
        <f t="shared" si="28"/>
        <v>0</v>
      </c>
      <c r="J68" s="274">
        <f t="shared" si="28"/>
        <v>0</v>
      </c>
      <c r="K68" s="274">
        <f t="shared" si="28"/>
        <v>0</v>
      </c>
      <c r="L68" s="262">
        <f t="shared" si="27"/>
        <v>0</v>
      </c>
      <c r="M68" s="263">
        <f t="shared" si="19"/>
        <v>3</v>
      </c>
      <c r="N68" s="263">
        <f t="shared" si="19"/>
        <v>7</v>
      </c>
      <c r="O68" s="263">
        <f t="shared" si="19"/>
        <v>14</v>
      </c>
      <c r="P68" s="263">
        <f t="shared" si="19"/>
        <v>9</v>
      </c>
      <c r="Q68" s="263">
        <f t="shared" si="19"/>
        <v>33</v>
      </c>
    </row>
    <row r="69" spans="1:17" s="276" customFormat="1" ht="15.75">
      <c r="A69" s="138"/>
      <c r="B69" s="257" t="s">
        <v>148</v>
      </c>
      <c r="C69" s="257">
        <f t="shared" ref="C69:L69" si="29">SUM(C56,C62,C64,C68)</f>
        <v>2272</v>
      </c>
      <c r="D69" s="257">
        <f t="shared" si="29"/>
        <v>3483</v>
      </c>
      <c r="E69" s="257">
        <f t="shared" si="29"/>
        <v>4107</v>
      </c>
      <c r="F69" s="257">
        <f t="shared" si="29"/>
        <v>6802</v>
      </c>
      <c r="G69" s="257">
        <f t="shared" si="29"/>
        <v>16664</v>
      </c>
      <c r="H69" s="257">
        <f t="shared" si="29"/>
        <v>2270</v>
      </c>
      <c r="I69" s="257">
        <f t="shared" si="29"/>
        <v>3450</v>
      </c>
      <c r="J69" s="257">
        <f t="shared" si="29"/>
        <v>4029</v>
      </c>
      <c r="K69" s="257">
        <f t="shared" si="29"/>
        <v>6874</v>
      </c>
      <c r="L69" s="257">
        <f t="shared" si="29"/>
        <v>16623</v>
      </c>
      <c r="M69" s="275">
        <f t="shared" si="19"/>
        <v>2</v>
      </c>
      <c r="N69" s="275">
        <f t="shared" si="19"/>
        <v>33</v>
      </c>
      <c r="O69" s="275">
        <f t="shared" si="19"/>
        <v>78</v>
      </c>
      <c r="P69" s="275">
        <f t="shared" si="19"/>
        <v>-72</v>
      </c>
      <c r="Q69" s="275">
        <f t="shared" si="19"/>
        <v>41</v>
      </c>
    </row>
  </sheetData>
  <mergeCells count="9">
    <mergeCell ref="A1:Q1"/>
    <mergeCell ref="A2:Q2"/>
    <mergeCell ref="A3:A5"/>
    <mergeCell ref="B3:B5"/>
    <mergeCell ref="C3:G3"/>
    <mergeCell ref="H3:L3"/>
    <mergeCell ref="M3:Q4"/>
    <mergeCell ref="C4:G4"/>
    <mergeCell ref="H4:L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K12" sqref="K12"/>
    </sheetView>
  </sheetViews>
  <sheetFormatPr defaultRowHeight="20.25"/>
  <cols>
    <col min="1" max="1" width="6.140625" style="278" customWidth="1"/>
    <col min="2" max="2" width="32.42578125" style="278" customWidth="1"/>
    <col min="3" max="3" width="21.5703125" style="278" customWidth="1"/>
    <col min="4" max="4" width="19.85546875" style="278" customWidth="1"/>
    <col min="5" max="5" width="17.7109375" style="278" customWidth="1"/>
    <col min="6" max="16384" width="9.140625" style="278"/>
  </cols>
  <sheetData>
    <row r="1" spans="1:5" ht="26.25">
      <c r="A1" s="813" t="s">
        <v>224</v>
      </c>
      <c r="B1" s="813"/>
      <c r="C1" s="813"/>
      <c r="D1" s="813"/>
      <c r="E1" s="813"/>
    </row>
    <row r="2" spans="1:5" ht="39" customHeight="1">
      <c r="A2" s="765" t="s">
        <v>225</v>
      </c>
      <c r="B2" s="765"/>
      <c r="C2" s="765"/>
      <c r="D2" s="765"/>
      <c r="E2" s="765"/>
    </row>
    <row r="3" spans="1:5" ht="43.5" customHeight="1">
      <c r="A3" s="814" t="s">
        <v>226</v>
      </c>
      <c r="B3" s="814" t="s">
        <v>227</v>
      </c>
      <c r="C3" s="814" t="s">
        <v>228</v>
      </c>
      <c r="D3" s="814" t="s">
        <v>229</v>
      </c>
      <c r="E3" s="814" t="s">
        <v>230</v>
      </c>
    </row>
    <row r="4" spans="1:5" ht="40.5" customHeight="1">
      <c r="A4" s="814"/>
      <c r="B4" s="814"/>
      <c r="C4" s="814"/>
      <c r="D4" s="814"/>
      <c r="E4" s="814"/>
    </row>
    <row r="5" spans="1:5" s="281" customFormat="1" ht="13.5" customHeight="1">
      <c r="A5" s="279">
        <v>1</v>
      </c>
      <c r="B5" s="279">
        <v>2</v>
      </c>
      <c r="C5" s="279">
        <v>3</v>
      </c>
      <c r="D5" s="279">
        <v>4</v>
      </c>
      <c r="E5" s="280" t="s">
        <v>231</v>
      </c>
    </row>
    <row r="6" spans="1:5" ht="22.5" customHeight="1">
      <c r="A6" s="282">
        <v>1</v>
      </c>
      <c r="B6" s="283" t="s">
        <v>232</v>
      </c>
      <c r="C6" s="284">
        <v>152012</v>
      </c>
      <c r="D6" s="285">
        <v>78181</v>
      </c>
      <c r="E6" s="286">
        <v>51.430808094097834</v>
      </c>
    </row>
    <row r="7" spans="1:5" ht="22.5" customHeight="1">
      <c r="A7" s="282">
        <v>2</v>
      </c>
      <c r="B7" s="283" t="s">
        <v>177</v>
      </c>
      <c r="C7" s="284">
        <v>348730</v>
      </c>
      <c r="D7" s="285">
        <v>167548</v>
      </c>
      <c r="E7" s="286">
        <v>48.045192555845496</v>
      </c>
    </row>
    <row r="8" spans="1:5" ht="22.5" customHeight="1">
      <c r="A8" s="282">
        <v>3</v>
      </c>
      <c r="B8" s="283" t="s">
        <v>178</v>
      </c>
      <c r="C8" s="284">
        <v>561992</v>
      </c>
      <c r="D8" s="285">
        <v>296087</v>
      </c>
      <c r="E8" s="286">
        <v>52.685269541203439</v>
      </c>
    </row>
    <row r="9" spans="1:5" ht="22.5" customHeight="1">
      <c r="A9" s="282">
        <v>4</v>
      </c>
      <c r="B9" s="283" t="s">
        <v>233</v>
      </c>
      <c r="C9" s="284">
        <v>17121</v>
      </c>
      <c r="D9" s="285">
        <v>7939</v>
      </c>
      <c r="E9" s="286">
        <v>46.369955025991473</v>
      </c>
    </row>
    <row r="10" spans="1:5" ht="22.5" customHeight="1">
      <c r="A10" s="282">
        <v>5</v>
      </c>
      <c r="B10" s="283" t="s">
        <v>234</v>
      </c>
      <c r="C10" s="284">
        <v>85261</v>
      </c>
      <c r="D10" s="285">
        <v>60776</v>
      </c>
      <c r="E10" s="286">
        <v>71.282297885316851</v>
      </c>
    </row>
    <row r="11" spans="1:5" ht="22.5" customHeight="1">
      <c r="A11" s="282">
        <v>6</v>
      </c>
      <c r="B11" s="283" t="s">
        <v>235</v>
      </c>
      <c r="C11" s="284">
        <v>136831</v>
      </c>
      <c r="D11" s="285">
        <v>80929</v>
      </c>
      <c r="E11" s="286">
        <v>59.145222939246224</v>
      </c>
    </row>
    <row r="12" spans="1:5" ht="22.5" customHeight="1">
      <c r="A12" s="282">
        <v>7</v>
      </c>
      <c r="B12" s="283" t="s">
        <v>236</v>
      </c>
      <c r="C12" s="284">
        <v>148698</v>
      </c>
      <c r="D12" s="285">
        <v>101495</v>
      </c>
      <c r="E12" s="286">
        <v>68.255793621972046</v>
      </c>
    </row>
    <row r="13" spans="1:5" ht="22.5" customHeight="1">
      <c r="A13" s="282">
        <v>8</v>
      </c>
      <c r="B13" s="283" t="s">
        <v>237</v>
      </c>
      <c r="C13" s="284">
        <v>166755</v>
      </c>
      <c r="D13" s="285">
        <v>85508</v>
      </c>
      <c r="E13" s="286">
        <v>51.277622859884261</v>
      </c>
    </row>
    <row r="14" spans="1:5" ht="22.5" customHeight="1">
      <c r="A14" s="282">
        <v>9</v>
      </c>
      <c r="B14" s="283" t="s">
        <v>238</v>
      </c>
      <c r="C14" s="284">
        <v>156289</v>
      </c>
      <c r="D14" s="285">
        <v>103749</v>
      </c>
      <c r="E14" s="286">
        <v>66.38279085540249</v>
      </c>
    </row>
    <row r="15" spans="1:5" ht="22.5" customHeight="1">
      <c r="A15" s="282">
        <v>10</v>
      </c>
      <c r="B15" s="283" t="s">
        <v>239</v>
      </c>
      <c r="C15" s="284">
        <v>361537</v>
      </c>
      <c r="D15" s="285">
        <v>192510</v>
      </c>
      <c r="E15" s="286">
        <v>53.247662065016854</v>
      </c>
    </row>
    <row r="16" spans="1:5" ht="22.5" customHeight="1">
      <c r="A16" s="282">
        <v>11</v>
      </c>
      <c r="B16" s="283" t="s">
        <v>186</v>
      </c>
      <c r="C16" s="284">
        <v>98658</v>
      </c>
      <c r="D16" s="285">
        <v>68481</v>
      </c>
      <c r="E16" s="286">
        <v>69.4125159642401</v>
      </c>
    </row>
    <row r="17" spans="1:5" ht="22.5" customHeight="1">
      <c r="A17" s="282">
        <v>12</v>
      </c>
      <c r="B17" s="283" t="s">
        <v>240</v>
      </c>
      <c r="C17" s="284">
        <v>242136</v>
      </c>
      <c r="D17" s="285">
        <v>117403</v>
      </c>
      <c r="E17" s="286">
        <v>48.486387815112167</v>
      </c>
    </row>
    <row r="18" spans="1:5" ht="22.5" customHeight="1">
      <c r="A18" s="282">
        <v>13</v>
      </c>
      <c r="B18" s="283" t="s">
        <v>241</v>
      </c>
      <c r="C18" s="284">
        <v>154082</v>
      </c>
      <c r="D18" s="285">
        <v>96095</v>
      </c>
      <c r="E18" s="286">
        <v>62.366142703235937</v>
      </c>
    </row>
    <row r="19" spans="1:5" ht="22.5" customHeight="1">
      <c r="A19" s="282">
        <v>14</v>
      </c>
      <c r="B19" s="283" t="s">
        <v>242</v>
      </c>
      <c r="C19" s="284">
        <v>218666</v>
      </c>
      <c r="D19" s="285">
        <v>141481</v>
      </c>
      <c r="E19" s="286">
        <v>64.701874091079546</v>
      </c>
    </row>
    <row r="20" spans="1:5" ht="22.5" customHeight="1">
      <c r="A20" s="282">
        <v>15</v>
      </c>
      <c r="B20" s="283" t="s">
        <v>243</v>
      </c>
      <c r="C20" s="284">
        <v>320488</v>
      </c>
      <c r="D20" s="285">
        <v>222417</v>
      </c>
      <c r="E20" s="286">
        <v>69.399478295599209</v>
      </c>
    </row>
    <row r="21" spans="1:5" ht="22.5" customHeight="1">
      <c r="A21" s="282">
        <v>16</v>
      </c>
      <c r="B21" s="283" t="s">
        <v>244</v>
      </c>
      <c r="C21" s="284">
        <v>248398</v>
      </c>
      <c r="D21" s="285">
        <v>131050</v>
      </c>
      <c r="E21" s="286">
        <v>52.758073736503519</v>
      </c>
    </row>
    <row r="22" spans="1:5" ht="22.5" customHeight="1">
      <c r="A22" s="282">
        <v>17</v>
      </c>
      <c r="B22" s="283" t="s">
        <v>245</v>
      </c>
      <c r="C22" s="284">
        <v>217932</v>
      </c>
      <c r="D22" s="285">
        <v>86265</v>
      </c>
      <c r="E22" s="286">
        <v>39.583448048014979</v>
      </c>
    </row>
    <row r="23" spans="1:5" ht="22.5" customHeight="1">
      <c r="A23" s="282">
        <v>18</v>
      </c>
      <c r="B23" s="283" t="s">
        <v>193</v>
      </c>
      <c r="C23" s="284">
        <v>33053</v>
      </c>
      <c r="D23" s="285">
        <v>17795</v>
      </c>
      <c r="E23" s="286">
        <v>53.837775693583033</v>
      </c>
    </row>
    <row r="24" spans="1:5" ht="22.5" customHeight="1">
      <c r="A24" s="282">
        <v>19</v>
      </c>
      <c r="B24" s="283" t="s">
        <v>246</v>
      </c>
      <c r="C24" s="284">
        <v>177014</v>
      </c>
      <c r="D24" s="285">
        <v>95427</v>
      </c>
      <c r="E24" s="286">
        <v>53.909295309975477</v>
      </c>
    </row>
    <row r="25" spans="1:5" ht="22.5" customHeight="1">
      <c r="A25" s="282">
        <v>20</v>
      </c>
      <c r="B25" s="283" t="s">
        <v>247</v>
      </c>
      <c r="C25" s="284">
        <v>227869</v>
      </c>
      <c r="D25" s="285">
        <v>130580</v>
      </c>
      <c r="E25" s="286">
        <v>57.304854982468001</v>
      </c>
    </row>
    <row r="26" spans="1:5" ht="22.5" customHeight="1">
      <c r="A26" s="282">
        <v>21</v>
      </c>
      <c r="B26" s="283" t="s">
        <v>248</v>
      </c>
      <c r="C26" s="284">
        <v>225652</v>
      </c>
      <c r="D26" s="285">
        <v>142156</v>
      </c>
      <c r="E26" s="286">
        <v>62.997890557141091</v>
      </c>
    </row>
    <row r="27" spans="1:5" ht="22.5" customHeight="1">
      <c r="A27" s="282">
        <v>22</v>
      </c>
      <c r="B27" s="283" t="s">
        <v>249</v>
      </c>
      <c r="C27" s="284">
        <v>254026</v>
      </c>
      <c r="D27" s="285">
        <v>139827</v>
      </c>
      <c r="E27" s="286">
        <v>55.044365537385943</v>
      </c>
    </row>
    <row r="28" spans="1:5" ht="22.5" customHeight="1">
      <c r="A28" s="282">
        <v>23</v>
      </c>
      <c r="B28" s="283" t="s">
        <v>250</v>
      </c>
      <c r="C28" s="284">
        <v>387126</v>
      </c>
      <c r="D28" s="285">
        <v>255696</v>
      </c>
      <c r="E28" s="286">
        <v>66.049813239100459</v>
      </c>
    </row>
    <row r="29" spans="1:5" ht="22.5" customHeight="1">
      <c r="A29" s="282">
        <v>24</v>
      </c>
      <c r="B29" s="283" t="s">
        <v>251</v>
      </c>
      <c r="C29" s="284">
        <v>242333</v>
      </c>
      <c r="D29" s="285">
        <v>133315</v>
      </c>
      <c r="E29" s="286">
        <v>55.013143071723626</v>
      </c>
    </row>
    <row r="30" spans="1:5" ht="22.5" customHeight="1">
      <c r="A30" s="282">
        <v>25</v>
      </c>
      <c r="B30" s="283" t="s">
        <v>252</v>
      </c>
      <c r="C30" s="284">
        <v>245781</v>
      </c>
      <c r="D30" s="285">
        <v>169672</v>
      </c>
      <c r="E30" s="286">
        <v>69.033814656136968</v>
      </c>
    </row>
    <row r="31" spans="1:5" ht="22.5" customHeight="1">
      <c r="A31" s="282">
        <v>26</v>
      </c>
      <c r="B31" s="283" t="s">
        <v>253</v>
      </c>
      <c r="C31" s="284">
        <v>337783</v>
      </c>
      <c r="D31" s="285">
        <v>197517</v>
      </c>
      <c r="E31" s="286">
        <v>58.474523584668262</v>
      </c>
    </row>
    <row r="32" spans="1:5" ht="22.5" customHeight="1">
      <c r="A32" s="282">
        <v>27</v>
      </c>
      <c r="B32" s="283" t="s">
        <v>254</v>
      </c>
      <c r="C32" s="284">
        <v>51843</v>
      </c>
      <c r="D32" s="285">
        <v>39753</v>
      </c>
      <c r="E32" s="286">
        <v>76.679590301487181</v>
      </c>
    </row>
    <row r="33" spans="1:5" ht="22.5" customHeight="1">
      <c r="A33" s="282">
        <v>28</v>
      </c>
      <c r="B33" s="283" t="s">
        <v>255</v>
      </c>
      <c r="C33" s="284">
        <v>128070</v>
      </c>
      <c r="D33" s="285">
        <v>87580</v>
      </c>
      <c r="E33" s="286">
        <v>68.384477239009911</v>
      </c>
    </row>
    <row r="34" spans="1:5" ht="22.5" customHeight="1">
      <c r="A34" s="282">
        <v>29</v>
      </c>
      <c r="B34" s="283" t="s">
        <v>256</v>
      </c>
      <c r="C34" s="284">
        <v>227405</v>
      </c>
      <c r="D34" s="285">
        <v>101677</v>
      </c>
      <c r="E34" s="286">
        <v>44.711857698819287</v>
      </c>
    </row>
    <row r="35" spans="1:5" ht="22.5" customHeight="1">
      <c r="A35" s="282">
        <v>30</v>
      </c>
      <c r="B35" s="283" t="s">
        <v>257</v>
      </c>
      <c r="C35" s="284">
        <v>95275</v>
      </c>
      <c r="D35" s="285">
        <v>49966</v>
      </c>
      <c r="E35" s="286">
        <v>52.443977958541069</v>
      </c>
    </row>
    <row r="36" spans="1:5" ht="22.5" customHeight="1">
      <c r="A36" s="765" t="s">
        <v>169</v>
      </c>
      <c r="B36" s="765"/>
      <c r="C36" s="287">
        <v>6268816</v>
      </c>
      <c r="D36" s="288">
        <v>3598875</v>
      </c>
      <c r="E36" s="289">
        <v>57.409166260423014</v>
      </c>
    </row>
  </sheetData>
  <mergeCells count="8">
    <mergeCell ref="A36:B36"/>
    <mergeCell ref="A1:E1"/>
    <mergeCell ref="A2:E2"/>
    <mergeCell ref="A3:A4"/>
    <mergeCell ref="B3:B4"/>
    <mergeCell ref="C3:C4"/>
    <mergeCell ref="D3:D4"/>
    <mergeCell ref="E3:E4"/>
  </mergeCells>
  <hyperlinks>
    <hyperlink ref="B7" r:id="rId1" display="http://mnregaweb4.nic.in/netnrega/state_html/uid_demograph_ABP.aspx?lflag=eng&amp;page=d&amp;short_name=&amp;state_name=KARNATAKA&amp;state_code=15&amp;district_name=BALLARI&amp;district_code=1505&amp;fin_year=2018-2019&amp;source=national&amp;rdb=0&amp;rd_act=1&amp;Digest=0Bn8lhHUul8DGEDuiDurSg"/>
    <hyperlink ref="B8" r:id="rId2" display="http://mnregaweb4.nic.in/netnrega/state_html/uid_demograph_ABP.aspx?lflag=eng&amp;page=d&amp;short_name=&amp;state_name=KARNATAKA&amp;state_code=15&amp;district_name=BELAGAVI&amp;district_code=1504&amp;fin_year=2018-2019&amp;source=national&amp;rdb=0&amp;rd_act=1&amp;Digest=p4qQLfcWD1RKk2PvPGz7CA"/>
    <hyperlink ref="B9" r:id="rId3" display="http://mnregaweb4.nic.in/netnrega/state_html/uid_demograph_ABP.aspx?lflag=eng&amp;page=d&amp;short_name=&amp;state_name=KARNATAKA&amp;state_code=15&amp;district_name=BENGALURU&amp;district_code=1502&amp;fin_year=2018-2019&amp;source=national&amp;rdb=0&amp;rd_act=1&amp;Digest=4ywdAj8RSgj8CVVSWXhEQw"/>
    <hyperlink ref="B10" r:id="rId4" display="http://mnregaweb4.nic.in/netnrega/state_html/uid_demograph_ABP.aspx?lflag=eng&amp;page=d&amp;short_name=&amp;state_name=KARNATAKA&amp;state_code=15&amp;district_name=BENGALURU+RURAL&amp;district_code=1503&amp;fin_year=2018-2019&amp;source=national&amp;rdb=0&amp;rd_act=1&amp;Digest=uOaK478GWmgK9HirtSmzbA"/>
    <hyperlink ref="B11" r:id="rId5" display="http://mnregaweb4.nic.in/netnrega/state_html/uid_demograph_ABP.aspx?lflag=eng&amp;page=d&amp;short_name=&amp;state_name=KARNATAKA&amp;state_code=15&amp;district_name=BIDAR&amp;district_code=1506&amp;fin_year=2018-2019&amp;source=national&amp;rdb=0&amp;rd_act=1&amp;Digest=ePnHVsllwfdKXRy9pgkqxw"/>
    <hyperlink ref="B12" r:id="rId6" display="http://mnregaweb4.nic.in/netnrega/state_html/uid_demograph_ABP.aspx?lflag=eng&amp;page=d&amp;short_name=&amp;state_name=KARNATAKA&amp;state_code=15&amp;district_name=CHAMARAJA+NAGARA&amp;district_code=1508&amp;fin_year=2018-2019&amp;source=national&amp;rdb=0&amp;rd_act=1&amp;Digest=G6CWPJhOWhjhP9RL+gS3Eg"/>
    <hyperlink ref="B13" r:id="rId7" display="http://mnregaweb4.nic.in/netnrega/state_html/uid_demograph_ABP.aspx?lflag=eng&amp;page=d&amp;short_name=&amp;state_name=KARNATAKA&amp;state_code=15&amp;district_name=CHIKKABALLAPURA&amp;district_code=1528&amp;fin_year=2018-2019&amp;source=national&amp;rdb=0&amp;rd_act=1&amp;Digest=e83d5R46jJYUw/prCL3JJA"/>
    <hyperlink ref="B14" r:id="rId8" display="http://mnregaweb4.nic.in/netnrega/state_html/uid_demograph_ABP.aspx?lflag=eng&amp;page=d&amp;short_name=&amp;state_name=KARNATAKA&amp;state_code=15&amp;district_name=CHIKKAMAGALURU&amp;district_code=1509&amp;fin_year=2018-2019&amp;source=national&amp;rdb=0&amp;rd_act=1&amp;Digest=CKqCofLny/38+lfBrLG2CQ"/>
    <hyperlink ref="B15" r:id="rId9" display="http://mnregaweb4.nic.in/netnrega/state_html/uid_demograph_ABP.aspx?lflag=eng&amp;page=d&amp;short_name=&amp;state_name=KARNATAKA&amp;state_code=15&amp;district_name=CHITRADURGA&amp;district_code=1510&amp;fin_year=2018-2019&amp;source=national&amp;rdb=0&amp;rd_act=1&amp;Digest=kBKki04RhZ7O5bA8PkLo2A"/>
    <hyperlink ref="B16" r:id="rId10" display="http://mnregaweb4.nic.in/netnrega/state_html/uid_demograph_ABP.aspx?lflag=eng&amp;page=d&amp;short_name=&amp;state_name=KARNATAKA&amp;state_code=15&amp;district_name=DAKSHINA+KANNADA&amp;district_code=1511&amp;fin_year=2018-2019&amp;source=national&amp;rdb=0&amp;rd_act=1&amp;Digest=IqRGALM+4iaWkMiRJWisrw"/>
    <hyperlink ref="B17" r:id="rId11" display="http://mnregaweb4.nic.in/netnrega/state_html/uid_demograph_ABP.aspx?lflag=eng&amp;page=d&amp;short_name=&amp;state_name=KARNATAKA&amp;state_code=15&amp;district_name=DAVANAGERE&amp;district_code=1512&amp;fin_year=2018-2019&amp;source=national&amp;rdb=0&amp;rd_act=1&amp;Digest=FxhU74nDV+z8FMaqWGglDw"/>
    <hyperlink ref="B18" r:id="rId12" display="http://mnregaweb4.nic.in/netnrega/state_html/uid_demograph_ABP.aspx?lflag=eng&amp;page=d&amp;short_name=&amp;state_name=KARNATAKA&amp;state_code=15&amp;district_name=DHARWAR&amp;district_code=1513&amp;fin_year=2018-2019&amp;source=national&amp;rdb=0&amp;rd_act=1&amp;Digest=bu4okU4kBbgSrlbc/0Mh6g"/>
    <hyperlink ref="B19" r:id="rId13" display="http://mnregaweb4.nic.in/netnrega/state_html/uid_demograph_ABP.aspx?lflag=eng&amp;page=d&amp;short_name=&amp;state_name=KARNATAKA&amp;state_code=15&amp;district_name=GADAG&amp;district_code=1514&amp;fin_year=2018-2019&amp;source=national&amp;rdb=0&amp;rd_act=1&amp;Digest=AI8e11EchRMQmjA5p2E53Q"/>
    <hyperlink ref="B20" r:id="rId14" display="http://mnregaweb4.nic.in/netnrega/state_html/uid_demograph_ABP.aspx?lflag=eng&amp;page=d&amp;short_name=&amp;state_name=KARNATAKA&amp;state_code=15&amp;district_name=HASSAN&amp;district_code=1516&amp;fin_year=2018-2019&amp;source=national&amp;rdb=0&amp;rd_act=1&amp;Digest=mb6BSXkeNtv0W1r/n+q1Ew"/>
    <hyperlink ref="B21" r:id="rId15" display="http://mnregaweb4.nic.in/netnrega/state_html/uid_demograph_ABP.aspx?lflag=eng&amp;page=d&amp;short_name=&amp;state_name=KARNATAKA&amp;state_code=15&amp;district_name=HAVERI&amp;district_code=1517&amp;fin_year=2018-2019&amp;source=national&amp;rdb=0&amp;rd_act=1&amp;Digest=en2BAw8fDwp0MG/wyqHr7w"/>
    <hyperlink ref="B22" r:id="rId16" display="http://mnregaweb4.nic.in/netnrega/state_html/uid_demograph_ABP.aspx?lflag=eng&amp;page=d&amp;short_name=&amp;state_name=KARNATAKA&amp;state_code=15&amp;district_name=KALABURAGI&amp;district_code=1515&amp;fin_year=2018-2019&amp;source=national&amp;rdb=0&amp;rd_act=1&amp;Digest=C1Ooz1d7mg14sakPK4iiyA"/>
    <hyperlink ref="B23" r:id="rId17" display="http://mnregaweb4.nic.in/netnrega/state_html/uid_demograph_ABP.aspx?lflag=eng&amp;page=d&amp;short_name=&amp;state_name=KARNATAKA&amp;state_code=15&amp;district_name=KODAGU&amp;district_code=1518&amp;fin_year=2018-2019&amp;source=national&amp;rdb=0&amp;rd_act=1&amp;Digest=FJj/HpIp9czri5tp5Odj5g"/>
    <hyperlink ref="B24" r:id="rId18" display="http://mnregaweb4.nic.in/netnrega/state_html/uid_demograph_ABP.aspx?lflag=eng&amp;page=d&amp;short_name=&amp;state_name=KARNATAKA&amp;state_code=15&amp;district_name=KOLAR&amp;district_code=1519&amp;fin_year=2018-2019&amp;source=national&amp;rdb=0&amp;rd_act=1&amp;Digest=UAQcihzr3b6IiSwp3Lqdvg"/>
    <hyperlink ref="B25" r:id="rId19" display="http://mnregaweb4.nic.in/netnrega/state_html/uid_demograph_ABP.aspx?lflag=eng&amp;page=d&amp;short_name=&amp;state_name=KARNATAKA&amp;state_code=15&amp;district_name=KOPPAL&amp;district_code=1520&amp;fin_year=2018-2019&amp;source=national&amp;rdb=0&amp;rd_act=1&amp;Digest=Rc/HoU8WAupLB2yz0NSckA"/>
    <hyperlink ref="B26" r:id="rId20" display="http://mnregaweb4.nic.in/netnrega/state_html/uid_demograph_ABP.aspx?lflag=eng&amp;page=d&amp;short_name=&amp;state_name=KARNATAKA&amp;state_code=15&amp;district_name=MANDYA&amp;district_code=1521&amp;fin_year=2018-2019&amp;source=national&amp;rdb=0&amp;rd_act=1&amp;Digest=0732aQKad/0J5kLpMd+Wdw"/>
    <hyperlink ref="B27" r:id="rId21" display="http://mnregaweb4.nic.in/netnrega/state_html/uid_demograph_ABP.aspx?lflag=eng&amp;page=d&amp;short_name=&amp;state_name=KARNATAKA&amp;state_code=15&amp;district_name=MYSURU&amp;district_code=1522&amp;fin_year=2018-2019&amp;source=national&amp;rdb=0&amp;rd_act=1&amp;Digest=YYycv2beIXb6FEv16bT1nQ"/>
    <hyperlink ref="B28" r:id="rId22" display="http://mnregaweb4.nic.in/netnrega/state_html/uid_demograph_ABP.aspx?lflag=eng&amp;page=d&amp;short_name=&amp;state_name=KARNATAKA&amp;state_code=15&amp;district_name=RAICHUR&amp;district_code=1523&amp;fin_year=2018-2019&amp;source=national&amp;rdb=0&amp;rd_act=1&amp;Digest=PKH1c9IdvvTt129t2YE6QQ"/>
    <hyperlink ref="B29" r:id="rId23" display="http://mnregaweb4.nic.in/netnrega/state_html/uid_demograph_ABP.aspx?lflag=eng&amp;page=d&amp;short_name=&amp;state_name=KARNATAKA&amp;state_code=15&amp;district_name=RAMANAGARA&amp;district_code=1529&amp;fin_year=2018-2019&amp;source=national&amp;rdb=0&amp;rd_act=1&amp;Digest=RjQtXULhf/c3loXjmCjsng"/>
    <hyperlink ref="B30" r:id="rId24" display="http://mnregaweb4.nic.in/netnrega/state_html/uid_demograph_ABP.aspx?lflag=eng&amp;page=d&amp;short_name=&amp;state_name=KARNATAKA&amp;state_code=15&amp;district_name=SHIVAMOGGA&amp;district_code=1524&amp;fin_year=2018-2019&amp;source=national&amp;rdb=0&amp;rd_act=1&amp;Digest=WQYaRBMEIINy0JiNXwpIbg"/>
    <hyperlink ref="B31" r:id="rId25" display="http://mnregaweb4.nic.in/netnrega/state_html/uid_demograph_ABP.aspx?lflag=eng&amp;page=d&amp;short_name=&amp;state_name=KARNATAKA&amp;state_code=15&amp;district_name=TUMAKURU&amp;district_code=1525&amp;fin_year=2018-2019&amp;source=national&amp;rdb=0&amp;rd_act=1&amp;Digest=K6t8vPG7J4Gf/+Nd/r4QEA"/>
    <hyperlink ref="B32" r:id="rId26" display="http://mnregaweb4.nic.in/netnrega/state_html/uid_demograph_ABP.aspx?lflag=eng&amp;page=d&amp;short_name=&amp;state_name=KARNATAKA&amp;state_code=15&amp;district_name=UDUPI&amp;district_code=1526&amp;fin_year=2018-2019&amp;source=national&amp;rdb=0&amp;rd_act=1&amp;Digest=kNdfOFEYrhF/GeikHPgufw"/>
    <hyperlink ref="B33" r:id="rId27" display="http://mnregaweb4.nic.in/netnrega/state_html/uid_demograph_ABP.aspx?lflag=eng&amp;page=d&amp;short_name=&amp;state_name=KARNATAKA&amp;state_code=15&amp;district_name=UTTARA+KANNADA&amp;district_code=1527&amp;fin_year=2018-2019&amp;source=national&amp;rdb=0&amp;rd_act=1&amp;Digest=2P6N39WE9+c9gDQCtpIKnA"/>
    <hyperlink ref="B34" r:id="rId28" display="http://mnregaweb4.nic.in/netnrega/state_html/uid_demograph_ABP.aspx?lflag=eng&amp;page=d&amp;short_name=&amp;state_name=KARNATAKA&amp;state_code=15&amp;district_name=VIJAYPURA&amp;district_code=1507&amp;fin_year=2018-2019&amp;source=national&amp;rdb=0&amp;rd_act=1&amp;Digest=SuWxtCXDnzqaA8GIRPy3Iw"/>
    <hyperlink ref="B35" r:id="rId29" display="http://mnregaweb4.nic.in/netnrega/state_html/uid_demograph_ABP.aspx?lflag=eng&amp;page=d&amp;short_name=&amp;state_name=KARNATAKA&amp;state_code=15&amp;district_name=Yadgir&amp;district_code=1530&amp;fin_year=2018-2019&amp;source=national&amp;rdb=0&amp;rd_act=1&amp;Digest=H5Z84GujbyCaPevLOeD4jw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I58" sqref="I58"/>
    </sheetView>
  </sheetViews>
  <sheetFormatPr defaultRowHeight="20.25"/>
  <cols>
    <col min="1" max="1" width="41.28515625" style="283" customWidth="1"/>
    <col min="2" max="2" width="10" style="283" bestFit="1" customWidth="1"/>
    <col min="3" max="3" width="17.140625" style="283" customWidth="1"/>
    <col min="4" max="4" width="20.42578125" style="283" customWidth="1"/>
    <col min="5" max="5" width="19" style="283" customWidth="1"/>
    <col min="6" max="6" width="21" style="283" customWidth="1"/>
    <col min="7" max="7" width="20" style="283" customWidth="1"/>
    <col min="8" max="16384" width="9.140625" style="283"/>
  </cols>
  <sheetData>
    <row r="1" spans="1:7" ht="29.25" customHeight="1">
      <c r="A1" s="815" t="s">
        <v>258</v>
      </c>
      <c r="B1" s="815"/>
      <c r="C1" s="815"/>
      <c r="D1" s="815"/>
      <c r="E1" s="815"/>
      <c r="F1" s="815"/>
      <c r="G1" s="815"/>
    </row>
    <row r="2" spans="1:7">
      <c r="A2" s="816" t="s">
        <v>259</v>
      </c>
      <c r="B2" s="817"/>
      <c r="C2" s="817"/>
      <c r="D2" s="817"/>
      <c r="E2" s="817"/>
      <c r="F2" s="817"/>
      <c r="G2" s="818"/>
    </row>
    <row r="3" spans="1:7" ht="15.75" customHeight="1">
      <c r="A3" s="819"/>
      <c r="B3" s="820"/>
      <c r="C3" s="820"/>
      <c r="D3" s="820"/>
      <c r="E3" s="820"/>
      <c r="F3" s="820"/>
      <c r="G3" s="821"/>
    </row>
    <row r="4" spans="1:7" ht="84.75" customHeight="1">
      <c r="A4" s="290" t="s">
        <v>260</v>
      </c>
      <c r="B4" s="290" t="s">
        <v>261</v>
      </c>
      <c r="C4" s="290" t="s">
        <v>262</v>
      </c>
      <c r="D4" s="290" t="s">
        <v>263</v>
      </c>
      <c r="E4" s="290" t="s">
        <v>264</v>
      </c>
      <c r="F4" s="290" t="s">
        <v>265</v>
      </c>
      <c r="G4" s="290" t="s">
        <v>266</v>
      </c>
    </row>
    <row r="5" spans="1:7" ht="26.25" customHeight="1">
      <c r="A5" s="291" t="s">
        <v>267</v>
      </c>
      <c r="B5" s="291" t="s">
        <v>268</v>
      </c>
      <c r="C5" s="291">
        <v>12.09</v>
      </c>
      <c r="D5" s="291">
        <v>12.09</v>
      </c>
      <c r="E5" s="292">
        <f>D5/C5*100</f>
        <v>100</v>
      </c>
      <c r="F5" s="291">
        <v>12.09</v>
      </c>
      <c r="G5" s="292">
        <f>F5/C5*100</f>
        <v>100</v>
      </c>
    </row>
    <row r="6" spans="1:7" ht="26.25" customHeight="1">
      <c r="A6" s="291" t="s">
        <v>24</v>
      </c>
      <c r="B6" s="291" t="s">
        <v>269</v>
      </c>
      <c r="C6" s="291">
        <v>2.5099999999999998</v>
      </c>
      <c r="D6" s="291">
        <v>2.44</v>
      </c>
      <c r="E6" s="292">
        <f t="shared" ref="E6:E50" si="0">D6/C6*100</f>
        <v>97.211155378486055</v>
      </c>
      <c r="F6" s="291">
        <v>1.72</v>
      </c>
      <c r="G6" s="292">
        <f t="shared" ref="G6:G50" si="1">F6/C6*100</f>
        <v>68.52589641434264</v>
      </c>
    </row>
    <row r="7" spans="1:7" ht="26.25" customHeight="1">
      <c r="A7" s="291" t="s">
        <v>270</v>
      </c>
      <c r="B7" s="291" t="s">
        <v>269</v>
      </c>
      <c r="C7" s="291">
        <v>5.89</v>
      </c>
      <c r="D7" s="291">
        <v>4.24</v>
      </c>
      <c r="E7" s="292">
        <f t="shared" si="0"/>
        <v>71.986417657045848</v>
      </c>
      <c r="F7" s="291">
        <v>3.92</v>
      </c>
      <c r="G7" s="292">
        <f t="shared" si="1"/>
        <v>66.553480475382003</v>
      </c>
    </row>
    <row r="8" spans="1:7" ht="26.25" customHeight="1">
      <c r="A8" s="291" t="s">
        <v>271</v>
      </c>
      <c r="B8" s="291" t="s">
        <v>268</v>
      </c>
      <c r="C8" s="291">
        <v>14.98</v>
      </c>
      <c r="D8" s="291">
        <v>10.84</v>
      </c>
      <c r="E8" s="292">
        <f t="shared" si="0"/>
        <v>72.363150867823762</v>
      </c>
      <c r="F8" s="291">
        <v>10.23</v>
      </c>
      <c r="G8" s="292">
        <f t="shared" si="1"/>
        <v>68.291054739652864</v>
      </c>
    </row>
    <row r="9" spans="1:7" ht="26.25" customHeight="1">
      <c r="A9" s="291" t="s">
        <v>60</v>
      </c>
      <c r="B9" s="291" t="s">
        <v>268</v>
      </c>
      <c r="C9" s="291">
        <v>0.99</v>
      </c>
      <c r="D9" s="291">
        <v>0.92</v>
      </c>
      <c r="E9" s="292">
        <f t="shared" si="0"/>
        <v>92.929292929292941</v>
      </c>
      <c r="F9" s="291">
        <v>0.69</v>
      </c>
      <c r="G9" s="292">
        <f t="shared" si="1"/>
        <v>69.696969696969688</v>
      </c>
    </row>
    <row r="10" spans="1:7" ht="26.25" customHeight="1">
      <c r="A10" s="291" t="s">
        <v>26</v>
      </c>
      <c r="B10" s="291" t="s">
        <v>269</v>
      </c>
      <c r="C10" s="291">
        <v>7.44</v>
      </c>
      <c r="D10" s="291">
        <v>5.46</v>
      </c>
      <c r="E10" s="292">
        <f t="shared" si="0"/>
        <v>73.387096774193537</v>
      </c>
      <c r="F10" s="291">
        <v>3.46</v>
      </c>
      <c r="G10" s="292">
        <f t="shared" si="1"/>
        <v>46.505376344086017</v>
      </c>
    </row>
    <row r="11" spans="1:7" ht="26.25" customHeight="1">
      <c r="A11" s="291" t="s">
        <v>27</v>
      </c>
      <c r="B11" s="291" t="s">
        <v>269</v>
      </c>
      <c r="C11" s="291">
        <v>10.37</v>
      </c>
      <c r="D11" s="291">
        <v>9.33</v>
      </c>
      <c r="E11" s="292">
        <f t="shared" si="0"/>
        <v>89.971070395371271</v>
      </c>
      <c r="F11" s="291">
        <v>6.24</v>
      </c>
      <c r="G11" s="292">
        <f t="shared" si="1"/>
        <v>60.173577627772424</v>
      </c>
    </row>
    <row r="12" spans="1:7" ht="26.25" customHeight="1">
      <c r="A12" s="291" t="s">
        <v>272</v>
      </c>
      <c r="B12" s="291" t="s">
        <v>269</v>
      </c>
      <c r="C12" s="291">
        <v>3.2</v>
      </c>
      <c r="D12" s="291">
        <v>2.35</v>
      </c>
      <c r="E12" s="292">
        <f t="shared" si="0"/>
        <v>73.4375</v>
      </c>
      <c r="F12" s="291">
        <v>2.13</v>
      </c>
      <c r="G12" s="292">
        <f t="shared" si="1"/>
        <v>66.562499999999986</v>
      </c>
    </row>
    <row r="13" spans="1:7" ht="26.25" customHeight="1">
      <c r="A13" s="291" t="s">
        <v>17</v>
      </c>
      <c r="B13" s="291" t="s">
        <v>269</v>
      </c>
      <c r="C13" s="291">
        <v>82.55</v>
      </c>
      <c r="D13" s="291">
        <v>73.77</v>
      </c>
      <c r="E13" s="292">
        <f t="shared" si="0"/>
        <v>89.364021804966683</v>
      </c>
      <c r="F13" s="291">
        <v>40.229999999999997</v>
      </c>
      <c r="G13" s="292">
        <f t="shared" si="1"/>
        <v>48.734100545124164</v>
      </c>
    </row>
    <row r="14" spans="1:7" ht="26.25" customHeight="1">
      <c r="A14" s="291" t="s">
        <v>17</v>
      </c>
      <c r="B14" s="291" t="s">
        <v>273</v>
      </c>
      <c r="C14" s="291">
        <v>46.44</v>
      </c>
      <c r="D14" s="291">
        <v>38.43</v>
      </c>
      <c r="E14" s="292">
        <f t="shared" si="0"/>
        <v>82.751937984496124</v>
      </c>
      <c r="F14" s="291">
        <v>24.32</v>
      </c>
      <c r="G14" s="292">
        <f t="shared" si="1"/>
        <v>52.368647717484926</v>
      </c>
    </row>
    <row r="15" spans="1:7" ht="26.25" customHeight="1">
      <c r="A15" s="291" t="s">
        <v>274</v>
      </c>
      <c r="B15" s="291" t="s">
        <v>268</v>
      </c>
      <c r="C15" s="291">
        <v>0.31</v>
      </c>
      <c r="D15" s="291">
        <v>0.25</v>
      </c>
      <c r="E15" s="292">
        <f t="shared" si="0"/>
        <v>80.645161290322591</v>
      </c>
      <c r="F15" s="291">
        <v>0.15</v>
      </c>
      <c r="G15" s="292">
        <f t="shared" si="1"/>
        <v>48.387096774193544</v>
      </c>
    </row>
    <row r="16" spans="1:7" ht="26.25" customHeight="1">
      <c r="A16" s="291" t="s">
        <v>29</v>
      </c>
      <c r="B16" s="291" t="s">
        <v>269</v>
      </c>
      <c r="C16" s="291">
        <v>5.26</v>
      </c>
      <c r="D16" s="291">
        <v>4.95</v>
      </c>
      <c r="E16" s="292">
        <f t="shared" si="0"/>
        <v>94.106463878327006</v>
      </c>
      <c r="F16" s="291">
        <v>3.8</v>
      </c>
      <c r="G16" s="292">
        <f t="shared" si="1"/>
        <v>72.243346007604558</v>
      </c>
    </row>
    <row r="17" spans="1:7" ht="26.25" customHeight="1">
      <c r="A17" s="291" t="s">
        <v>46</v>
      </c>
      <c r="B17" s="291" t="s">
        <v>268</v>
      </c>
      <c r="C17" s="291">
        <v>0.6</v>
      </c>
      <c r="D17" s="291">
        <v>0.44</v>
      </c>
      <c r="E17" s="292">
        <f t="shared" si="0"/>
        <v>73.333333333333343</v>
      </c>
      <c r="F17" s="291">
        <v>0.09</v>
      </c>
      <c r="G17" s="292">
        <f t="shared" si="1"/>
        <v>15</v>
      </c>
    </row>
    <row r="18" spans="1:7" ht="26.25" customHeight="1">
      <c r="A18" s="291" t="s">
        <v>18</v>
      </c>
      <c r="B18" s="291" t="s">
        <v>269</v>
      </c>
      <c r="C18" s="291">
        <v>51.88</v>
      </c>
      <c r="D18" s="291">
        <v>35.380000000000003</v>
      </c>
      <c r="E18" s="292">
        <f t="shared" si="0"/>
        <v>68.195836545875096</v>
      </c>
      <c r="F18" s="291">
        <v>23.35</v>
      </c>
      <c r="G18" s="292">
        <f t="shared" si="1"/>
        <v>45.0077101002313</v>
      </c>
    </row>
    <row r="19" spans="1:7" ht="26.25" customHeight="1">
      <c r="A19" s="291" t="s">
        <v>275</v>
      </c>
      <c r="B19" s="291" t="s">
        <v>268</v>
      </c>
      <c r="C19" s="291">
        <v>0.28999999999999998</v>
      </c>
      <c r="D19" s="291">
        <v>0.14000000000000001</v>
      </c>
      <c r="E19" s="292">
        <f t="shared" si="0"/>
        <v>48.275862068965523</v>
      </c>
      <c r="F19" s="291">
        <v>7.0000000000000007E-2</v>
      </c>
      <c r="G19" s="292">
        <f t="shared" si="1"/>
        <v>24.137931034482762</v>
      </c>
    </row>
    <row r="20" spans="1:7" ht="26.25" customHeight="1">
      <c r="A20" s="291" t="s">
        <v>30</v>
      </c>
      <c r="B20" s="291" t="s">
        <v>269</v>
      </c>
      <c r="C20" s="291">
        <v>2.02</v>
      </c>
      <c r="D20" s="291">
        <v>1.9</v>
      </c>
      <c r="E20" s="292">
        <f t="shared" si="0"/>
        <v>94.059405940594047</v>
      </c>
      <c r="F20" s="291">
        <v>1.36</v>
      </c>
      <c r="G20" s="292">
        <f t="shared" si="1"/>
        <v>67.32673267326733</v>
      </c>
    </row>
    <row r="21" spans="1:7" ht="26.25" customHeight="1">
      <c r="A21" s="291" t="s">
        <v>276</v>
      </c>
      <c r="B21" s="291" t="s">
        <v>268</v>
      </c>
      <c r="C21" s="291">
        <v>0.3</v>
      </c>
      <c r="D21" s="291">
        <v>0.17</v>
      </c>
      <c r="E21" s="292">
        <f t="shared" si="0"/>
        <v>56.666666666666679</v>
      </c>
      <c r="F21" s="291">
        <v>0.14000000000000001</v>
      </c>
      <c r="G21" s="292">
        <f t="shared" si="1"/>
        <v>46.666666666666671</v>
      </c>
    </row>
    <row r="22" spans="1:7" ht="26.25" customHeight="1">
      <c r="A22" s="291" t="s">
        <v>277</v>
      </c>
      <c r="B22" s="291" t="s">
        <v>268</v>
      </c>
      <c r="C22" s="291">
        <v>3.98</v>
      </c>
      <c r="D22" s="291">
        <v>3.21</v>
      </c>
      <c r="E22" s="292">
        <f t="shared" si="0"/>
        <v>80.653266331658287</v>
      </c>
      <c r="F22" s="291">
        <v>2.38</v>
      </c>
      <c r="G22" s="292">
        <f t="shared" si="1"/>
        <v>59.798994974874361</v>
      </c>
    </row>
    <row r="23" spans="1:7" ht="26.25" customHeight="1">
      <c r="A23" s="291" t="s">
        <v>56</v>
      </c>
      <c r="B23" s="291" t="s">
        <v>268</v>
      </c>
      <c r="C23" s="291">
        <v>19.239999999999998</v>
      </c>
      <c r="D23" s="291">
        <v>15.96</v>
      </c>
      <c r="E23" s="292">
        <f t="shared" si="0"/>
        <v>82.952182952182966</v>
      </c>
      <c r="F23" s="291">
        <v>15.78</v>
      </c>
      <c r="G23" s="292">
        <f t="shared" si="1"/>
        <v>82.016632016632016</v>
      </c>
    </row>
    <row r="24" spans="1:7" ht="26.25" customHeight="1">
      <c r="A24" s="291" t="s">
        <v>58</v>
      </c>
      <c r="B24" s="291" t="s">
        <v>268</v>
      </c>
      <c r="C24" s="291">
        <v>18.53</v>
      </c>
      <c r="D24" s="291">
        <v>15.12</v>
      </c>
      <c r="E24" s="292">
        <f t="shared" si="0"/>
        <v>81.597409606044252</v>
      </c>
      <c r="F24" s="291">
        <v>14.84</v>
      </c>
      <c r="G24" s="292">
        <f t="shared" si="1"/>
        <v>80.086346465191568</v>
      </c>
    </row>
    <row r="25" spans="1:7" ht="26.25" customHeight="1">
      <c r="A25" s="291" t="s">
        <v>278</v>
      </c>
      <c r="B25" s="291" t="s">
        <v>269</v>
      </c>
      <c r="C25" s="291">
        <v>9.1199999999999992</v>
      </c>
      <c r="D25" s="291">
        <v>7.2</v>
      </c>
      <c r="E25" s="292">
        <f t="shared" si="0"/>
        <v>78.947368421052644</v>
      </c>
      <c r="F25" s="291">
        <v>5.82</v>
      </c>
      <c r="G25" s="292">
        <f t="shared" si="1"/>
        <v>63.815789473684212</v>
      </c>
    </row>
    <row r="26" spans="1:7" ht="26.25" customHeight="1">
      <c r="A26" s="291" t="s">
        <v>279</v>
      </c>
      <c r="B26" s="291" t="s">
        <v>268</v>
      </c>
      <c r="C26" s="291">
        <v>2.59</v>
      </c>
      <c r="D26" s="291">
        <v>2.5299999999999998</v>
      </c>
      <c r="E26" s="292">
        <f t="shared" si="0"/>
        <v>97.683397683397672</v>
      </c>
      <c r="F26" s="291">
        <v>1.91</v>
      </c>
      <c r="G26" s="292">
        <f t="shared" si="1"/>
        <v>73.745173745173744</v>
      </c>
    </row>
    <row r="27" spans="1:7" ht="26.25" customHeight="1">
      <c r="A27" s="291" t="s">
        <v>280</v>
      </c>
      <c r="B27" s="291" t="s">
        <v>269</v>
      </c>
      <c r="C27" s="291">
        <v>6.91</v>
      </c>
      <c r="D27" s="291">
        <v>5.61</v>
      </c>
      <c r="E27" s="292">
        <f t="shared" si="0"/>
        <v>81.186685962373375</v>
      </c>
      <c r="F27" s="291">
        <v>2.84</v>
      </c>
      <c r="G27" s="292">
        <f t="shared" si="1"/>
        <v>41.099855282199712</v>
      </c>
    </row>
    <row r="28" spans="1:7" ht="26.25" customHeight="1">
      <c r="A28" s="291" t="s">
        <v>32</v>
      </c>
      <c r="B28" s="291" t="s">
        <v>269</v>
      </c>
      <c r="C28" s="291">
        <v>9.34</v>
      </c>
      <c r="D28" s="291">
        <v>7.6</v>
      </c>
      <c r="E28" s="292">
        <f t="shared" si="0"/>
        <v>81.370449678800853</v>
      </c>
      <c r="F28" s="291">
        <v>4.8499999999999996</v>
      </c>
      <c r="G28" s="292">
        <f t="shared" si="1"/>
        <v>51.9271948608137</v>
      </c>
    </row>
    <row r="29" spans="1:7" ht="26.25" customHeight="1">
      <c r="A29" s="291" t="s">
        <v>281</v>
      </c>
      <c r="B29" s="291" t="s">
        <v>268</v>
      </c>
      <c r="C29" s="291">
        <v>2.17</v>
      </c>
      <c r="D29" s="291">
        <v>1.99</v>
      </c>
      <c r="E29" s="292">
        <f t="shared" si="0"/>
        <v>91.705069124423972</v>
      </c>
      <c r="F29" s="291">
        <v>1.99</v>
      </c>
      <c r="G29" s="292">
        <f t="shared" si="1"/>
        <v>91.705069124423972</v>
      </c>
    </row>
    <row r="30" spans="1:7" ht="26.25" customHeight="1">
      <c r="A30" s="291" t="s">
        <v>282</v>
      </c>
      <c r="B30" s="291" t="s">
        <v>268</v>
      </c>
      <c r="C30" s="291">
        <v>0.25</v>
      </c>
      <c r="D30" s="291">
        <v>0.18</v>
      </c>
      <c r="E30" s="292">
        <f t="shared" si="0"/>
        <v>72</v>
      </c>
      <c r="F30" s="291">
        <v>0.02</v>
      </c>
      <c r="G30" s="292">
        <f t="shared" si="1"/>
        <v>8</v>
      </c>
    </row>
    <row r="31" spans="1:7" ht="26.25" customHeight="1">
      <c r="A31" s="291" t="s">
        <v>43</v>
      </c>
      <c r="B31" s="291" t="s">
        <v>268</v>
      </c>
      <c r="C31" s="291">
        <v>42.87</v>
      </c>
      <c r="D31" s="291">
        <v>32.81</v>
      </c>
      <c r="E31" s="292">
        <f t="shared" si="0"/>
        <v>76.53370655470026</v>
      </c>
      <c r="F31" s="291">
        <v>21.34</v>
      </c>
      <c r="G31" s="292">
        <f t="shared" si="1"/>
        <v>49.778399813389321</v>
      </c>
    </row>
    <row r="32" spans="1:7" ht="26.25" customHeight="1">
      <c r="A32" s="291" t="s">
        <v>283</v>
      </c>
      <c r="B32" s="291" t="s">
        <v>268</v>
      </c>
      <c r="C32" s="291">
        <v>2.42</v>
      </c>
      <c r="D32" s="291">
        <v>1.96</v>
      </c>
      <c r="E32" s="292">
        <f t="shared" si="0"/>
        <v>80.991735537190081</v>
      </c>
      <c r="F32" s="291">
        <v>1.2</v>
      </c>
      <c r="G32" s="292">
        <f t="shared" si="1"/>
        <v>49.586776859504134</v>
      </c>
    </row>
    <row r="33" spans="1:7" ht="26.25" customHeight="1">
      <c r="A33" s="291" t="s">
        <v>284</v>
      </c>
      <c r="B33" s="291" t="s">
        <v>268</v>
      </c>
      <c r="C33" s="291">
        <v>12.68</v>
      </c>
      <c r="D33" s="291">
        <v>10.58</v>
      </c>
      <c r="E33" s="292">
        <f t="shared" si="0"/>
        <v>83.438485804416402</v>
      </c>
      <c r="F33" s="291">
        <v>6.71</v>
      </c>
      <c r="G33" s="292">
        <f t="shared" si="1"/>
        <v>52.917981072555207</v>
      </c>
    </row>
    <row r="34" spans="1:7" ht="26.25" customHeight="1">
      <c r="A34" s="291" t="s">
        <v>51</v>
      </c>
      <c r="B34" s="291" t="s">
        <v>268</v>
      </c>
      <c r="C34" s="291">
        <v>1.1100000000000001</v>
      </c>
      <c r="D34" s="291">
        <v>0.74</v>
      </c>
      <c r="E34" s="292">
        <f t="shared" si="0"/>
        <v>66.666666666666657</v>
      </c>
      <c r="F34" s="291">
        <v>0.63</v>
      </c>
      <c r="G34" s="292">
        <f t="shared" si="1"/>
        <v>56.756756756756758</v>
      </c>
    </row>
    <row r="35" spans="1:7" ht="26.25" customHeight="1">
      <c r="A35" s="291" t="s">
        <v>33</v>
      </c>
      <c r="B35" s="291" t="s">
        <v>269</v>
      </c>
      <c r="C35" s="291">
        <v>2.0499999999999998</v>
      </c>
      <c r="D35" s="291">
        <v>1.41</v>
      </c>
      <c r="E35" s="292">
        <f t="shared" si="0"/>
        <v>68.780487804878049</v>
      </c>
      <c r="F35" s="291">
        <v>1.31</v>
      </c>
      <c r="G35" s="292">
        <f t="shared" si="1"/>
        <v>63.902439024390254</v>
      </c>
    </row>
    <row r="36" spans="1:7" ht="26.25" customHeight="1">
      <c r="A36" s="291" t="s">
        <v>285</v>
      </c>
      <c r="B36" s="291" t="s">
        <v>269</v>
      </c>
      <c r="C36" s="291">
        <v>0.28999999999999998</v>
      </c>
      <c r="D36" s="291">
        <v>0.27</v>
      </c>
      <c r="E36" s="292">
        <f t="shared" si="0"/>
        <v>93.103448275862078</v>
      </c>
      <c r="F36" s="291">
        <v>0.22</v>
      </c>
      <c r="G36" s="292">
        <f t="shared" si="1"/>
        <v>75.862068965517253</v>
      </c>
    </row>
    <row r="37" spans="1:7" ht="26.25" customHeight="1">
      <c r="A37" s="291" t="s">
        <v>34</v>
      </c>
      <c r="B37" s="291" t="s">
        <v>269</v>
      </c>
      <c r="C37" s="291">
        <v>3.88</v>
      </c>
      <c r="D37" s="291">
        <v>3.39</v>
      </c>
      <c r="E37" s="292">
        <f t="shared" si="0"/>
        <v>87.371134020618555</v>
      </c>
      <c r="F37" s="291">
        <v>2.08</v>
      </c>
      <c r="G37" s="292">
        <f t="shared" si="1"/>
        <v>53.608247422680414</v>
      </c>
    </row>
    <row r="38" spans="1:7" ht="26.25" customHeight="1">
      <c r="A38" s="291" t="s">
        <v>286</v>
      </c>
      <c r="B38" s="291" t="s">
        <v>268</v>
      </c>
      <c r="C38" s="291">
        <v>3.23</v>
      </c>
      <c r="D38" s="291">
        <v>2.77</v>
      </c>
      <c r="E38" s="292">
        <f t="shared" si="0"/>
        <v>85.758513931888544</v>
      </c>
      <c r="F38" s="291">
        <v>0.79</v>
      </c>
      <c r="G38" s="292">
        <f t="shared" si="1"/>
        <v>24.458204334365327</v>
      </c>
    </row>
    <row r="39" spans="1:7" ht="26.25" customHeight="1">
      <c r="A39" s="291" t="s">
        <v>53</v>
      </c>
      <c r="B39" s="291" t="s">
        <v>268</v>
      </c>
      <c r="C39" s="291">
        <v>2.2999999999999998</v>
      </c>
      <c r="D39" s="291">
        <v>1.43</v>
      </c>
      <c r="E39" s="292">
        <f t="shared" si="0"/>
        <v>62.173913043478265</v>
      </c>
      <c r="F39" s="291">
        <v>1.02</v>
      </c>
      <c r="G39" s="292">
        <f t="shared" si="1"/>
        <v>44.347826086956523</v>
      </c>
    </row>
    <row r="40" spans="1:7" ht="26.25" customHeight="1">
      <c r="A40" s="291" t="s">
        <v>20</v>
      </c>
      <c r="B40" s="291" t="s">
        <v>269</v>
      </c>
      <c r="C40" s="291">
        <v>158.34</v>
      </c>
      <c r="D40" s="291">
        <v>130.53</v>
      </c>
      <c r="E40" s="292">
        <f t="shared" si="0"/>
        <v>82.436528988253116</v>
      </c>
      <c r="F40" s="291">
        <v>63.02</v>
      </c>
      <c r="G40" s="292">
        <f t="shared" si="1"/>
        <v>39.800429455601872</v>
      </c>
    </row>
    <row r="41" spans="1:7" ht="26.25" customHeight="1">
      <c r="A41" s="291" t="s">
        <v>20</v>
      </c>
      <c r="B41" s="291" t="s">
        <v>273</v>
      </c>
      <c r="C41" s="291">
        <v>26.25</v>
      </c>
      <c r="D41" s="291">
        <v>20.12</v>
      </c>
      <c r="E41" s="292">
        <f t="shared" si="0"/>
        <v>76.64761904761906</v>
      </c>
      <c r="F41" s="291">
        <v>7.72</v>
      </c>
      <c r="G41" s="292">
        <f t="shared" si="1"/>
        <v>29.409523809523808</v>
      </c>
    </row>
    <row r="42" spans="1:7" ht="26.25" customHeight="1">
      <c r="A42" s="291" t="s">
        <v>19</v>
      </c>
      <c r="B42" s="291" t="s">
        <v>269</v>
      </c>
      <c r="C42" s="291">
        <v>65.42</v>
      </c>
      <c r="D42" s="291">
        <v>54.45</v>
      </c>
      <c r="E42" s="292">
        <f t="shared" si="0"/>
        <v>83.231427697951702</v>
      </c>
      <c r="F42" s="291">
        <v>38.909999999999997</v>
      </c>
      <c r="G42" s="292">
        <f t="shared" si="1"/>
        <v>59.4772240904922</v>
      </c>
    </row>
    <row r="43" spans="1:7" ht="26.25" customHeight="1">
      <c r="A43" s="291" t="s">
        <v>19</v>
      </c>
      <c r="B43" s="291" t="s">
        <v>273</v>
      </c>
      <c r="C43" s="291">
        <v>39.26</v>
      </c>
      <c r="D43" s="291">
        <v>37.03</v>
      </c>
      <c r="E43" s="292">
        <f t="shared" si="0"/>
        <v>94.319918492103923</v>
      </c>
      <c r="F43" s="291">
        <v>24.6</v>
      </c>
      <c r="G43" s="292">
        <f t="shared" si="1"/>
        <v>62.659195109526244</v>
      </c>
    </row>
    <row r="44" spans="1:7" ht="30" customHeight="1">
      <c r="A44" s="293" t="s">
        <v>287</v>
      </c>
      <c r="B44" s="291" t="s">
        <v>268</v>
      </c>
      <c r="C44" s="291">
        <v>0.34</v>
      </c>
      <c r="D44" s="291">
        <v>0.21</v>
      </c>
      <c r="E44" s="292">
        <f t="shared" si="0"/>
        <v>61.764705882352935</v>
      </c>
      <c r="F44" s="291">
        <v>0.16</v>
      </c>
      <c r="G44" s="292">
        <f t="shared" si="1"/>
        <v>47.058823529411761</v>
      </c>
    </row>
    <row r="45" spans="1:7" ht="26.25" customHeight="1">
      <c r="A45" s="291" t="s">
        <v>36</v>
      </c>
      <c r="B45" s="291" t="s">
        <v>269</v>
      </c>
      <c r="C45" s="291">
        <v>2.85</v>
      </c>
      <c r="D45" s="291">
        <v>2.56</v>
      </c>
      <c r="E45" s="292">
        <f t="shared" si="0"/>
        <v>89.824561403508767</v>
      </c>
      <c r="F45" s="291">
        <v>1.51</v>
      </c>
      <c r="G45" s="292">
        <f t="shared" si="1"/>
        <v>52.982456140350877</v>
      </c>
    </row>
    <row r="46" spans="1:7" ht="26.25" customHeight="1">
      <c r="A46" s="291" t="s">
        <v>288</v>
      </c>
      <c r="B46" s="291" t="s">
        <v>269</v>
      </c>
      <c r="C46" s="291">
        <v>13.32</v>
      </c>
      <c r="D46" s="291">
        <v>12</v>
      </c>
      <c r="E46" s="292">
        <f t="shared" si="0"/>
        <v>90.090090090090087</v>
      </c>
      <c r="F46" s="291">
        <v>6.17</v>
      </c>
      <c r="G46" s="292">
        <f t="shared" si="1"/>
        <v>46.321321321321321</v>
      </c>
    </row>
    <row r="47" spans="1:7" ht="26.25" customHeight="1">
      <c r="A47" s="291" t="s">
        <v>38</v>
      </c>
      <c r="B47" s="291" t="s">
        <v>269</v>
      </c>
      <c r="C47" s="291">
        <v>0.76</v>
      </c>
      <c r="D47" s="291">
        <v>0.59</v>
      </c>
      <c r="E47" s="292">
        <f t="shared" si="0"/>
        <v>77.631578947368425</v>
      </c>
      <c r="F47" s="291">
        <v>0.56000000000000005</v>
      </c>
      <c r="G47" s="292">
        <f t="shared" si="1"/>
        <v>73.684210526315795</v>
      </c>
    </row>
    <row r="48" spans="1:7" ht="26.25" customHeight="1">
      <c r="A48" s="291" t="s">
        <v>21</v>
      </c>
      <c r="B48" s="291" t="s">
        <v>269</v>
      </c>
      <c r="C48" s="291">
        <v>48</v>
      </c>
      <c r="D48" s="291">
        <v>40.75</v>
      </c>
      <c r="E48" s="292">
        <f t="shared" si="0"/>
        <v>84.895833333333343</v>
      </c>
      <c r="F48" s="291">
        <v>31.33</v>
      </c>
      <c r="G48" s="292">
        <f t="shared" si="1"/>
        <v>65.270833333333329</v>
      </c>
    </row>
    <row r="49" spans="1:7" ht="26.25" customHeight="1">
      <c r="A49" s="291" t="s">
        <v>289</v>
      </c>
      <c r="B49" s="291" t="s">
        <v>268</v>
      </c>
      <c r="C49" s="291">
        <v>1.9</v>
      </c>
      <c r="D49" s="291">
        <v>1.39</v>
      </c>
      <c r="E49" s="292">
        <f t="shared" si="0"/>
        <v>73.157894736842096</v>
      </c>
      <c r="F49" s="291">
        <v>0.89</v>
      </c>
      <c r="G49" s="292">
        <f t="shared" si="1"/>
        <v>46.842105263157897</v>
      </c>
    </row>
    <row r="50" spans="1:7" s="296" customFormat="1" ht="33.75" customHeight="1">
      <c r="A50" s="822" t="s">
        <v>130</v>
      </c>
      <c r="B50" s="823"/>
      <c r="C50" s="294">
        <f>SUM(C5:C49)</f>
        <v>746.5200000000001</v>
      </c>
      <c r="D50" s="294">
        <f>SUM(D5:D49)</f>
        <v>617.49</v>
      </c>
      <c r="E50" s="295">
        <f t="shared" si="0"/>
        <v>82.71580131811605</v>
      </c>
      <c r="F50" s="294">
        <f>SUM(F5:F49)</f>
        <v>394.59000000000003</v>
      </c>
      <c r="G50" s="295">
        <f t="shared" si="1"/>
        <v>52.857257675614854</v>
      </c>
    </row>
  </sheetData>
  <mergeCells count="3">
    <mergeCell ref="A1:G1"/>
    <mergeCell ref="A2:G3"/>
    <mergeCell ref="A50:B5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0"/>
  <sheetViews>
    <sheetView workbookViewId="0">
      <selection activeCell="I8" sqref="I8"/>
    </sheetView>
  </sheetViews>
  <sheetFormatPr defaultRowHeight="20.25"/>
  <cols>
    <col min="1" max="1" width="32.7109375" style="283" customWidth="1"/>
    <col min="2" max="2" width="9.7109375" style="283" customWidth="1"/>
    <col min="3" max="3" width="21.7109375" style="283" customWidth="1"/>
    <col min="4" max="4" width="31.5703125" style="283" customWidth="1"/>
    <col min="5" max="5" width="31.140625" style="283" customWidth="1"/>
    <col min="6" max="6" width="17.28515625" style="283" bestFit="1" customWidth="1"/>
    <col min="7" max="16384" width="9.140625" style="283"/>
  </cols>
  <sheetData>
    <row r="1" spans="1:6" ht="28.5" customHeight="1">
      <c r="A1" s="824" t="s">
        <v>290</v>
      </c>
      <c r="B1" s="824"/>
      <c r="C1" s="824"/>
      <c r="D1" s="824"/>
      <c r="E1" s="824"/>
      <c r="F1" s="824"/>
    </row>
    <row r="2" spans="1:6">
      <c r="A2" s="825" t="s">
        <v>291</v>
      </c>
      <c r="B2" s="825"/>
      <c r="C2" s="825"/>
      <c r="D2" s="825"/>
      <c r="E2" s="825"/>
      <c r="F2" s="825"/>
    </row>
    <row r="3" spans="1:6" ht="33.75" customHeight="1">
      <c r="A3" s="825"/>
      <c r="B3" s="825"/>
      <c r="C3" s="825"/>
      <c r="D3" s="825"/>
      <c r="E3" s="825"/>
      <c r="F3" s="825"/>
    </row>
    <row r="4" spans="1:6" ht="91.5" customHeight="1">
      <c r="A4" s="290" t="s">
        <v>260</v>
      </c>
      <c r="B4" s="290" t="s">
        <v>261</v>
      </c>
      <c r="C4" s="290" t="s">
        <v>292</v>
      </c>
      <c r="D4" s="290" t="s">
        <v>293</v>
      </c>
      <c r="E4" s="290" t="s">
        <v>294</v>
      </c>
      <c r="F4" s="290" t="s">
        <v>295</v>
      </c>
    </row>
    <row r="5" spans="1:6" ht="22.5" customHeight="1">
      <c r="A5" s="291" t="s">
        <v>267</v>
      </c>
      <c r="B5" s="291" t="s">
        <v>268</v>
      </c>
      <c r="C5" s="291">
        <v>12.09</v>
      </c>
      <c r="D5" s="291">
        <v>12.09</v>
      </c>
      <c r="E5" s="291">
        <v>0</v>
      </c>
      <c r="F5" s="292">
        <f>D5/C5*100</f>
        <v>100</v>
      </c>
    </row>
    <row r="6" spans="1:6" ht="22.5" customHeight="1">
      <c r="A6" s="291" t="s">
        <v>24</v>
      </c>
      <c r="B6" s="291" t="s">
        <v>269</v>
      </c>
      <c r="C6" s="291">
        <v>2.4700000000000002</v>
      </c>
      <c r="D6" s="291">
        <v>2.4500000000000002</v>
      </c>
      <c r="E6" s="291">
        <v>0.02</v>
      </c>
      <c r="F6" s="292">
        <f t="shared" ref="F6:F50" si="0">D6/C6*100</f>
        <v>99.190283400809719</v>
      </c>
    </row>
    <row r="7" spans="1:6" ht="22.5" customHeight="1">
      <c r="A7" s="291" t="s">
        <v>270</v>
      </c>
      <c r="B7" s="291" t="s">
        <v>269</v>
      </c>
      <c r="C7" s="291">
        <v>5.72</v>
      </c>
      <c r="D7" s="291">
        <v>5.24</v>
      </c>
      <c r="E7" s="291">
        <v>0.48</v>
      </c>
      <c r="F7" s="292">
        <f t="shared" si="0"/>
        <v>91.608391608391614</v>
      </c>
    </row>
    <row r="8" spans="1:6" ht="22.5" customHeight="1">
      <c r="A8" s="291" t="s">
        <v>271</v>
      </c>
      <c r="B8" s="291" t="s">
        <v>268</v>
      </c>
      <c r="C8" s="291">
        <v>13.88</v>
      </c>
      <c r="D8" s="291">
        <v>13</v>
      </c>
      <c r="E8" s="291">
        <v>0.88</v>
      </c>
      <c r="F8" s="292">
        <f t="shared" si="0"/>
        <v>93.659942363112393</v>
      </c>
    </row>
    <row r="9" spans="1:6" ht="22.5" customHeight="1">
      <c r="A9" s="291" t="s">
        <v>60</v>
      </c>
      <c r="B9" s="291" t="s">
        <v>268</v>
      </c>
      <c r="C9" s="291">
        <v>0.95</v>
      </c>
      <c r="D9" s="291">
        <v>0.95</v>
      </c>
      <c r="E9" s="291">
        <v>0</v>
      </c>
      <c r="F9" s="292">
        <f t="shared" si="0"/>
        <v>100</v>
      </c>
    </row>
    <row r="10" spans="1:6" ht="22.5" customHeight="1">
      <c r="A10" s="291" t="s">
        <v>26</v>
      </c>
      <c r="B10" s="291" t="s">
        <v>269</v>
      </c>
      <c r="C10" s="291">
        <v>7.5</v>
      </c>
      <c r="D10" s="291">
        <v>6.72</v>
      </c>
      <c r="E10" s="291">
        <v>0.2</v>
      </c>
      <c r="F10" s="292">
        <f t="shared" si="0"/>
        <v>89.600000000000009</v>
      </c>
    </row>
    <row r="11" spans="1:6" ht="22.5" customHeight="1">
      <c r="A11" s="291" t="s">
        <v>27</v>
      </c>
      <c r="B11" s="291" t="s">
        <v>269</v>
      </c>
      <c r="C11" s="291">
        <v>10.3</v>
      </c>
      <c r="D11" s="291">
        <v>9.0399999999999991</v>
      </c>
      <c r="E11" s="291">
        <v>1.1399999999999999</v>
      </c>
      <c r="F11" s="292">
        <f t="shared" si="0"/>
        <v>87.766990291262132</v>
      </c>
    </row>
    <row r="12" spans="1:6" ht="22.5" customHeight="1">
      <c r="A12" s="291" t="s">
        <v>272</v>
      </c>
      <c r="B12" s="291" t="s">
        <v>269</v>
      </c>
      <c r="C12" s="291">
        <v>3.19</v>
      </c>
      <c r="D12" s="291">
        <v>2.73</v>
      </c>
      <c r="E12" s="291">
        <v>0.46</v>
      </c>
      <c r="F12" s="292">
        <f t="shared" si="0"/>
        <v>85.579937304075244</v>
      </c>
    </row>
    <row r="13" spans="1:6" ht="22.5" customHeight="1">
      <c r="A13" s="291" t="s">
        <v>17</v>
      </c>
      <c r="B13" s="291" t="s">
        <v>269</v>
      </c>
      <c r="C13" s="291">
        <v>82</v>
      </c>
      <c r="D13" s="291">
        <v>77.2</v>
      </c>
      <c r="E13" s="291">
        <v>0</v>
      </c>
      <c r="F13" s="292">
        <f t="shared" si="0"/>
        <v>94.146341463414643</v>
      </c>
    </row>
    <row r="14" spans="1:6" ht="22.5" customHeight="1">
      <c r="A14" s="291" t="s">
        <v>17</v>
      </c>
      <c r="B14" s="291" t="s">
        <v>273</v>
      </c>
      <c r="C14" s="291">
        <v>46.34</v>
      </c>
      <c r="D14" s="291">
        <v>38.1</v>
      </c>
      <c r="E14" s="291">
        <v>0.48</v>
      </c>
      <c r="F14" s="292">
        <f t="shared" si="0"/>
        <v>82.218385843763485</v>
      </c>
    </row>
    <row r="15" spans="1:6" ht="22.5" customHeight="1">
      <c r="A15" s="291" t="s">
        <v>274</v>
      </c>
      <c r="B15" s="291" t="s">
        <v>268</v>
      </c>
      <c r="C15" s="291">
        <v>0.3</v>
      </c>
      <c r="D15" s="291">
        <v>0.25</v>
      </c>
      <c r="E15" s="291">
        <v>0.04</v>
      </c>
      <c r="F15" s="292">
        <f t="shared" si="0"/>
        <v>83.333333333333343</v>
      </c>
    </row>
    <row r="16" spans="1:6" ht="22.5" customHeight="1">
      <c r="A16" s="291" t="s">
        <v>29</v>
      </c>
      <c r="B16" s="291" t="s">
        <v>269</v>
      </c>
      <c r="C16" s="291">
        <v>5.3</v>
      </c>
      <c r="D16" s="291">
        <v>4.97</v>
      </c>
      <c r="E16" s="291">
        <v>0</v>
      </c>
      <c r="F16" s="292">
        <f t="shared" si="0"/>
        <v>93.773584905660385</v>
      </c>
    </row>
    <row r="17" spans="1:6" ht="22.5" customHeight="1">
      <c r="A17" s="291" t="s">
        <v>46</v>
      </c>
      <c r="B17" s="291" t="s">
        <v>268</v>
      </c>
      <c r="C17" s="291">
        <v>0.6</v>
      </c>
      <c r="D17" s="291">
        <v>0.57999999999999996</v>
      </c>
      <c r="E17" s="291">
        <v>0.01</v>
      </c>
      <c r="F17" s="292">
        <f t="shared" si="0"/>
        <v>96.666666666666671</v>
      </c>
    </row>
    <row r="18" spans="1:6" ht="22.5" customHeight="1">
      <c r="A18" s="291" t="s">
        <v>18</v>
      </c>
      <c r="B18" s="291" t="s">
        <v>269</v>
      </c>
      <c r="C18" s="291">
        <v>51.31</v>
      </c>
      <c r="D18" s="291">
        <v>38</v>
      </c>
      <c r="E18" s="291">
        <v>0</v>
      </c>
      <c r="F18" s="292">
        <f t="shared" si="0"/>
        <v>74.059637497563827</v>
      </c>
    </row>
    <row r="19" spans="1:6" ht="22.5" customHeight="1">
      <c r="A19" s="291" t="s">
        <v>275</v>
      </c>
      <c r="B19" s="291" t="s">
        <v>268</v>
      </c>
      <c r="C19" s="291">
        <v>0.26</v>
      </c>
      <c r="D19" s="291">
        <v>0.16</v>
      </c>
      <c r="E19" s="291">
        <v>0.1</v>
      </c>
      <c r="F19" s="292">
        <f t="shared" si="0"/>
        <v>61.53846153846154</v>
      </c>
    </row>
    <row r="20" spans="1:6" ht="22.5" customHeight="1">
      <c r="A20" s="291" t="s">
        <v>30</v>
      </c>
      <c r="B20" s="291" t="s">
        <v>269</v>
      </c>
      <c r="C20" s="291">
        <v>1.99</v>
      </c>
      <c r="D20" s="291">
        <v>1.7</v>
      </c>
      <c r="E20" s="291">
        <v>0.21</v>
      </c>
      <c r="F20" s="292">
        <f t="shared" si="0"/>
        <v>85.427135678391963</v>
      </c>
    </row>
    <row r="21" spans="1:6" ht="22.5" customHeight="1">
      <c r="A21" s="291" t="s">
        <v>276</v>
      </c>
      <c r="B21" s="291" t="s">
        <v>268</v>
      </c>
      <c r="C21" s="291">
        <v>0.26</v>
      </c>
      <c r="D21" s="291">
        <v>0.24</v>
      </c>
      <c r="E21" s="291">
        <v>0.02</v>
      </c>
      <c r="F21" s="292">
        <f t="shared" si="0"/>
        <v>92.307692307692307</v>
      </c>
    </row>
    <row r="22" spans="1:6" ht="22.5" customHeight="1">
      <c r="A22" s="291" t="s">
        <v>277</v>
      </c>
      <c r="B22" s="291" t="s">
        <v>268</v>
      </c>
      <c r="C22" s="291">
        <v>3.95</v>
      </c>
      <c r="D22" s="291">
        <v>3.85</v>
      </c>
      <c r="E22" s="291">
        <v>0.09</v>
      </c>
      <c r="F22" s="292">
        <f t="shared" si="0"/>
        <v>97.468354430379748</v>
      </c>
    </row>
    <row r="23" spans="1:6" ht="22.5" customHeight="1">
      <c r="A23" s="291" t="s">
        <v>56</v>
      </c>
      <c r="B23" s="291" t="s">
        <v>268</v>
      </c>
      <c r="C23" s="291">
        <v>18.29</v>
      </c>
      <c r="D23" s="291">
        <v>18.25</v>
      </c>
      <c r="E23" s="291">
        <v>0.03</v>
      </c>
      <c r="F23" s="292">
        <f t="shared" si="0"/>
        <v>99.781301257517768</v>
      </c>
    </row>
    <row r="24" spans="1:6" ht="22.5" customHeight="1">
      <c r="A24" s="291" t="s">
        <v>58</v>
      </c>
      <c r="B24" s="291" t="s">
        <v>268</v>
      </c>
      <c r="C24" s="291">
        <v>17.850000000000001</v>
      </c>
      <c r="D24" s="291">
        <v>17.28</v>
      </c>
      <c r="E24" s="291">
        <v>0</v>
      </c>
      <c r="F24" s="292">
        <f t="shared" si="0"/>
        <v>96.806722689075627</v>
      </c>
    </row>
    <row r="25" spans="1:6" ht="22.5" customHeight="1">
      <c r="A25" s="291" t="s">
        <v>278</v>
      </c>
      <c r="B25" s="291" t="s">
        <v>269</v>
      </c>
      <c r="C25" s="291">
        <v>9.07</v>
      </c>
      <c r="D25" s="291">
        <v>8.61</v>
      </c>
      <c r="E25" s="291">
        <v>0.46</v>
      </c>
      <c r="F25" s="292">
        <f t="shared" si="0"/>
        <v>94.928335170893035</v>
      </c>
    </row>
    <row r="26" spans="1:6" ht="22.5" customHeight="1">
      <c r="A26" s="291" t="s">
        <v>279</v>
      </c>
      <c r="B26" s="291" t="s">
        <v>268</v>
      </c>
      <c r="C26" s="291">
        <v>2.57</v>
      </c>
      <c r="D26" s="291">
        <v>2.56</v>
      </c>
      <c r="E26" s="291">
        <v>0.01</v>
      </c>
      <c r="F26" s="292">
        <f t="shared" si="0"/>
        <v>99.610894941634257</v>
      </c>
    </row>
    <row r="27" spans="1:6" ht="22.5" customHeight="1">
      <c r="A27" s="291" t="s">
        <v>280</v>
      </c>
      <c r="B27" s="291" t="s">
        <v>269</v>
      </c>
      <c r="C27" s="291">
        <v>6.74</v>
      </c>
      <c r="D27" s="291">
        <v>5.28</v>
      </c>
      <c r="E27" s="291">
        <v>0.5</v>
      </c>
      <c r="F27" s="292">
        <f t="shared" si="0"/>
        <v>78.338278931750736</v>
      </c>
    </row>
    <row r="28" spans="1:6" ht="22.5" customHeight="1">
      <c r="A28" s="291" t="s">
        <v>32</v>
      </c>
      <c r="B28" s="291" t="s">
        <v>269</v>
      </c>
      <c r="C28" s="291">
        <v>9.42</v>
      </c>
      <c r="D28" s="291">
        <v>7.78</v>
      </c>
      <c r="E28" s="291">
        <v>0</v>
      </c>
      <c r="F28" s="292">
        <f t="shared" si="0"/>
        <v>82.590233545647564</v>
      </c>
    </row>
    <row r="29" spans="1:6" ht="22.5" customHeight="1">
      <c r="A29" s="291" t="s">
        <v>281</v>
      </c>
      <c r="B29" s="291" t="s">
        <v>268</v>
      </c>
      <c r="C29" s="291">
        <v>2.1</v>
      </c>
      <c r="D29" s="291">
        <v>1.6</v>
      </c>
      <c r="E29" s="291">
        <v>0.5</v>
      </c>
      <c r="F29" s="292">
        <f t="shared" si="0"/>
        <v>76.19047619047619</v>
      </c>
    </row>
    <row r="30" spans="1:6" ht="22.5" customHeight="1">
      <c r="A30" s="291" t="s">
        <v>282</v>
      </c>
      <c r="B30" s="291" t="s">
        <v>268</v>
      </c>
      <c r="C30" s="291">
        <v>0.24</v>
      </c>
      <c r="D30" s="291">
        <v>0.23</v>
      </c>
      <c r="E30" s="291">
        <v>0</v>
      </c>
      <c r="F30" s="292">
        <f t="shared" si="0"/>
        <v>95.833333333333343</v>
      </c>
    </row>
    <row r="31" spans="1:6" ht="22.5" customHeight="1">
      <c r="A31" s="291" t="s">
        <v>43</v>
      </c>
      <c r="B31" s="291" t="s">
        <v>268</v>
      </c>
      <c r="C31" s="291">
        <v>42.12</v>
      </c>
      <c r="D31" s="291">
        <v>39.08</v>
      </c>
      <c r="E31" s="291">
        <v>3.04</v>
      </c>
      <c r="F31" s="292">
        <f t="shared" si="0"/>
        <v>92.782526115859454</v>
      </c>
    </row>
    <row r="32" spans="1:6" ht="22.5" customHeight="1">
      <c r="A32" s="291" t="s">
        <v>283</v>
      </c>
      <c r="B32" s="291" t="s">
        <v>268</v>
      </c>
      <c r="C32" s="291">
        <v>2.35</v>
      </c>
      <c r="D32" s="291">
        <v>2.2599999999999998</v>
      </c>
      <c r="E32" s="291">
        <v>0.09</v>
      </c>
      <c r="F32" s="292">
        <f t="shared" si="0"/>
        <v>96.17021276595743</v>
      </c>
    </row>
    <row r="33" spans="1:6" ht="22.5" customHeight="1">
      <c r="A33" s="291" t="s">
        <v>284</v>
      </c>
      <c r="B33" s="291" t="s">
        <v>268</v>
      </c>
      <c r="C33" s="291">
        <v>12.2</v>
      </c>
      <c r="D33" s="291">
        <v>6.31</v>
      </c>
      <c r="E33" s="291">
        <v>0</v>
      </c>
      <c r="F33" s="292">
        <f t="shared" si="0"/>
        <v>51.721311475409834</v>
      </c>
    </row>
    <row r="34" spans="1:6" ht="22.5" customHeight="1">
      <c r="A34" s="291" t="s">
        <v>51</v>
      </c>
      <c r="B34" s="291" t="s">
        <v>268</v>
      </c>
      <c r="C34" s="291">
        <v>1.02</v>
      </c>
      <c r="D34" s="291">
        <v>1</v>
      </c>
      <c r="E34" s="291">
        <v>0.02</v>
      </c>
      <c r="F34" s="292">
        <f t="shared" si="0"/>
        <v>98.039215686274503</v>
      </c>
    </row>
    <row r="35" spans="1:6" ht="22.5" customHeight="1">
      <c r="A35" s="291" t="s">
        <v>33</v>
      </c>
      <c r="B35" s="291" t="s">
        <v>269</v>
      </c>
      <c r="C35" s="291">
        <v>1.98</v>
      </c>
      <c r="D35" s="291">
        <v>1.71</v>
      </c>
      <c r="E35" s="291">
        <v>0</v>
      </c>
      <c r="F35" s="292">
        <f t="shared" si="0"/>
        <v>86.36363636363636</v>
      </c>
    </row>
    <row r="36" spans="1:6" ht="22.5" customHeight="1">
      <c r="A36" s="291" t="s">
        <v>285</v>
      </c>
      <c r="B36" s="291" t="s">
        <v>269</v>
      </c>
      <c r="C36" s="291">
        <v>0.3</v>
      </c>
      <c r="D36" s="291">
        <v>0.28000000000000003</v>
      </c>
      <c r="E36" s="291">
        <v>0.01</v>
      </c>
      <c r="F36" s="292">
        <f t="shared" si="0"/>
        <v>93.333333333333343</v>
      </c>
    </row>
    <row r="37" spans="1:6" ht="22.5" customHeight="1">
      <c r="A37" s="291" t="s">
        <v>34</v>
      </c>
      <c r="B37" s="291" t="s">
        <v>269</v>
      </c>
      <c r="C37" s="291">
        <v>3.76</v>
      </c>
      <c r="D37" s="291">
        <v>3.48</v>
      </c>
      <c r="E37" s="291">
        <v>0</v>
      </c>
      <c r="F37" s="292">
        <f t="shared" si="0"/>
        <v>92.553191489361708</v>
      </c>
    </row>
    <row r="38" spans="1:6" ht="22.5" customHeight="1">
      <c r="A38" s="291" t="s">
        <v>286</v>
      </c>
      <c r="B38" s="291" t="s">
        <v>268</v>
      </c>
      <c r="C38" s="291">
        <v>3.19</v>
      </c>
      <c r="D38" s="291">
        <v>3.16</v>
      </c>
      <c r="E38" s="291">
        <v>0.03</v>
      </c>
      <c r="F38" s="292">
        <f t="shared" si="0"/>
        <v>99.059561128526653</v>
      </c>
    </row>
    <row r="39" spans="1:6" ht="22.5" customHeight="1">
      <c r="A39" s="291" t="s">
        <v>53</v>
      </c>
      <c r="B39" s="291" t="s">
        <v>268</v>
      </c>
      <c r="C39" s="291">
        <v>2.2799999999999998</v>
      </c>
      <c r="D39" s="291">
        <v>2.0099999999999998</v>
      </c>
      <c r="E39" s="291">
        <v>0.25</v>
      </c>
      <c r="F39" s="292">
        <f t="shared" si="0"/>
        <v>88.157894736842096</v>
      </c>
    </row>
    <row r="40" spans="1:6" ht="22.5" customHeight="1">
      <c r="A40" s="291" t="s">
        <v>20</v>
      </c>
      <c r="B40" s="291" t="s">
        <v>269</v>
      </c>
      <c r="C40" s="291">
        <v>162.52000000000001</v>
      </c>
      <c r="D40" s="291">
        <v>145.44</v>
      </c>
      <c r="E40" s="291">
        <v>0</v>
      </c>
      <c r="F40" s="292">
        <f t="shared" si="0"/>
        <v>89.490524243170071</v>
      </c>
    </row>
    <row r="41" spans="1:6" ht="22.5" customHeight="1">
      <c r="A41" s="291" t="s">
        <v>20</v>
      </c>
      <c r="B41" s="291" t="s">
        <v>273</v>
      </c>
      <c r="C41" s="291">
        <v>26.14</v>
      </c>
      <c r="D41" s="291">
        <v>15.11</v>
      </c>
      <c r="E41" s="291">
        <v>0</v>
      </c>
      <c r="F41" s="292">
        <f t="shared" si="0"/>
        <v>57.804131599081863</v>
      </c>
    </row>
    <row r="42" spans="1:6" ht="22.5" customHeight="1">
      <c r="A42" s="291" t="s">
        <v>19</v>
      </c>
      <c r="B42" s="291" t="s">
        <v>269</v>
      </c>
      <c r="C42" s="291">
        <v>64.61</v>
      </c>
      <c r="D42" s="291">
        <v>53.82</v>
      </c>
      <c r="E42" s="291">
        <v>0</v>
      </c>
      <c r="F42" s="292">
        <f t="shared" si="0"/>
        <v>83.299798792756548</v>
      </c>
    </row>
    <row r="43" spans="1:6" ht="22.5" customHeight="1">
      <c r="A43" s="291" t="s">
        <v>19</v>
      </c>
      <c r="B43" s="291" t="s">
        <v>273</v>
      </c>
      <c r="C43" s="291">
        <v>39.020000000000003</v>
      </c>
      <c r="D43" s="291">
        <v>35.26</v>
      </c>
      <c r="E43" s="291">
        <v>0</v>
      </c>
      <c r="F43" s="292">
        <f t="shared" si="0"/>
        <v>90.363915940543293</v>
      </c>
    </row>
    <row r="44" spans="1:6" ht="22.5" customHeight="1">
      <c r="A44" s="291" t="s">
        <v>287</v>
      </c>
      <c r="B44" s="291" t="s">
        <v>268</v>
      </c>
      <c r="C44" s="291">
        <v>0.43</v>
      </c>
      <c r="D44" s="291">
        <v>0.42</v>
      </c>
      <c r="E44" s="291">
        <v>0.01</v>
      </c>
      <c r="F44" s="292">
        <f t="shared" si="0"/>
        <v>97.674418604651152</v>
      </c>
    </row>
    <row r="45" spans="1:6" ht="22.5" customHeight="1">
      <c r="A45" s="291" t="s">
        <v>36</v>
      </c>
      <c r="B45" s="291" t="s">
        <v>269</v>
      </c>
      <c r="C45" s="291">
        <v>2.8</v>
      </c>
      <c r="D45" s="291">
        <v>2.36</v>
      </c>
      <c r="E45" s="291">
        <v>0.31</v>
      </c>
      <c r="F45" s="292">
        <f t="shared" si="0"/>
        <v>84.285714285714292</v>
      </c>
    </row>
    <row r="46" spans="1:6" ht="22.5" customHeight="1">
      <c r="A46" s="291" t="s">
        <v>288</v>
      </c>
      <c r="B46" s="291" t="s">
        <v>269</v>
      </c>
      <c r="C46" s="291">
        <v>13.18</v>
      </c>
      <c r="D46" s="291">
        <v>10.6</v>
      </c>
      <c r="E46" s="291">
        <v>0</v>
      </c>
      <c r="F46" s="292">
        <f t="shared" si="0"/>
        <v>80.42488619119878</v>
      </c>
    </row>
    <row r="47" spans="1:6" ht="22.5" customHeight="1">
      <c r="A47" s="291" t="s">
        <v>38</v>
      </c>
      <c r="B47" s="291" t="s">
        <v>269</v>
      </c>
      <c r="C47" s="291">
        <v>0.79</v>
      </c>
      <c r="D47" s="291">
        <v>0.78</v>
      </c>
      <c r="E47" s="291">
        <v>0</v>
      </c>
      <c r="F47" s="292">
        <f t="shared" si="0"/>
        <v>98.734177215189874</v>
      </c>
    </row>
    <row r="48" spans="1:6" ht="22.5" customHeight="1">
      <c r="A48" s="291" t="s">
        <v>21</v>
      </c>
      <c r="B48" s="291" t="s">
        <v>269</v>
      </c>
      <c r="C48" s="291">
        <v>47.58</v>
      </c>
      <c r="D48" s="291">
        <v>44.94</v>
      </c>
      <c r="E48" s="291">
        <v>0.14000000000000001</v>
      </c>
      <c r="F48" s="292">
        <f t="shared" si="0"/>
        <v>94.451450189155111</v>
      </c>
    </row>
    <row r="49" spans="1:6" ht="22.5" customHeight="1">
      <c r="A49" s="291" t="s">
        <v>289</v>
      </c>
      <c r="B49" s="291" t="s">
        <v>268</v>
      </c>
      <c r="C49" s="291">
        <v>1.72</v>
      </c>
      <c r="D49" s="291">
        <v>1.72</v>
      </c>
      <c r="E49" s="291">
        <v>0</v>
      </c>
      <c r="F49" s="292">
        <f t="shared" si="0"/>
        <v>100</v>
      </c>
    </row>
    <row r="50" spans="1:6" s="296" customFormat="1" ht="27.75" customHeight="1">
      <c r="A50" s="826" t="s">
        <v>296</v>
      </c>
      <c r="B50" s="826"/>
      <c r="C50" s="294">
        <f>SUM(C5:C49)</f>
        <v>742.68</v>
      </c>
      <c r="D50" s="294">
        <f t="shared" ref="D50:E50" si="1">SUM(D5:D49)</f>
        <v>648.59999999999991</v>
      </c>
      <c r="E50" s="294">
        <f t="shared" si="1"/>
        <v>9.5299999999999976</v>
      </c>
      <c r="F50" s="295">
        <f t="shared" si="0"/>
        <v>87.332363871384715</v>
      </c>
    </row>
  </sheetData>
  <mergeCells count="3">
    <mergeCell ref="A1:F1"/>
    <mergeCell ref="A2:F3"/>
    <mergeCell ref="A50:B5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52"/>
  <sheetViews>
    <sheetView zoomScale="40" zoomScaleNormal="40" workbookViewId="0">
      <selection activeCell="Y14" sqref="Y14"/>
    </sheetView>
  </sheetViews>
  <sheetFormatPr defaultColWidth="30.7109375" defaultRowHeight="15.75"/>
  <cols>
    <col min="1" max="1" width="17.140625" style="307" customWidth="1"/>
    <col min="2" max="2" width="57.28515625" style="308" customWidth="1"/>
    <col min="3" max="3" width="19.42578125" style="298" customWidth="1"/>
    <col min="4" max="4" width="19" style="298" customWidth="1"/>
    <col min="5" max="5" width="14.28515625" style="298" customWidth="1"/>
    <col min="6" max="6" width="21.7109375" style="298" customWidth="1"/>
    <col min="7" max="7" width="17.7109375" style="298" customWidth="1"/>
    <col min="8" max="8" width="15.5703125" style="298" customWidth="1"/>
    <col min="9" max="9" width="23" style="298" customWidth="1"/>
    <col min="10" max="10" width="19.42578125" style="298" customWidth="1"/>
    <col min="11" max="11" width="24.28515625" style="298" customWidth="1"/>
    <col min="12" max="12" width="16.42578125" style="298" customWidth="1"/>
    <col min="13" max="13" width="22.140625" style="298" customWidth="1"/>
    <col min="14" max="14" width="20.7109375" style="298" customWidth="1"/>
    <col min="15" max="15" width="18.140625" style="298" customWidth="1"/>
    <col min="16" max="16" width="19.85546875" style="298" customWidth="1"/>
    <col min="17" max="17" width="17.28515625" style="298" customWidth="1"/>
    <col min="18" max="18" width="20.28515625" style="298" customWidth="1"/>
    <col min="19" max="19" width="12.28515625" style="298" customWidth="1"/>
    <col min="20" max="20" width="18.7109375" style="298" customWidth="1"/>
    <col min="21" max="21" width="17.85546875" style="298" customWidth="1"/>
    <col min="22" max="22" width="20.28515625" style="298" customWidth="1"/>
    <col min="23" max="23" width="23.140625" style="298" customWidth="1"/>
    <col min="24" max="16384" width="30.7109375" style="298"/>
  </cols>
  <sheetData>
    <row r="1" spans="1:23" s="297" customFormat="1" ht="47.25" customHeight="1">
      <c r="A1" s="827" t="s">
        <v>297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  <c r="P1" s="827"/>
      <c r="Q1" s="827"/>
      <c r="R1" s="827"/>
      <c r="S1" s="827"/>
      <c r="T1" s="827"/>
      <c r="U1" s="827"/>
      <c r="V1" s="827"/>
      <c r="W1" s="827"/>
    </row>
    <row r="2" spans="1:23" s="297" customFormat="1" ht="60" customHeight="1">
      <c r="A2" s="828" t="s">
        <v>298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</row>
    <row r="3" spans="1:23" ht="48.75" customHeight="1">
      <c r="A3" s="830" t="s">
        <v>299</v>
      </c>
      <c r="B3" s="831" t="s">
        <v>4</v>
      </c>
      <c r="C3" s="832" t="s">
        <v>300</v>
      </c>
      <c r="D3" s="833"/>
      <c r="E3" s="833"/>
      <c r="F3" s="833"/>
      <c r="G3" s="833"/>
      <c r="H3" s="833"/>
      <c r="I3" s="834"/>
      <c r="J3" s="832" t="s">
        <v>301</v>
      </c>
      <c r="K3" s="833"/>
      <c r="L3" s="833"/>
      <c r="M3" s="833"/>
      <c r="N3" s="833"/>
      <c r="O3" s="833"/>
      <c r="P3" s="834"/>
      <c r="Q3" s="832" t="s">
        <v>302</v>
      </c>
      <c r="R3" s="833"/>
      <c r="S3" s="833"/>
      <c r="T3" s="833"/>
      <c r="U3" s="833"/>
      <c r="V3" s="833"/>
      <c r="W3" s="834"/>
    </row>
    <row r="4" spans="1:23" s="301" customFormat="1" ht="104.25" customHeight="1">
      <c r="A4" s="830"/>
      <c r="B4" s="831"/>
      <c r="C4" s="299" t="s">
        <v>303</v>
      </c>
      <c r="D4" s="299" t="s">
        <v>304</v>
      </c>
      <c r="E4" s="299" t="s">
        <v>305</v>
      </c>
      <c r="F4" s="299" t="s">
        <v>306</v>
      </c>
      <c r="G4" s="299" t="s">
        <v>307</v>
      </c>
      <c r="H4" s="299" t="s">
        <v>308</v>
      </c>
      <c r="I4" s="300" t="s">
        <v>103</v>
      </c>
      <c r="J4" s="299" t="s">
        <v>303</v>
      </c>
      <c r="K4" s="299" t="s">
        <v>304</v>
      </c>
      <c r="L4" s="299" t="s">
        <v>305</v>
      </c>
      <c r="M4" s="299" t="s">
        <v>306</v>
      </c>
      <c r="N4" s="299" t="s">
        <v>307</v>
      </c>
      <c r="O4" s="299" t="s">
        <v>308</v>
      </c>
      <c r="P4" s="300" t="s">
        <v>103</v>
      </c>
      <c r="Q4" s="299" t="s">
        <v>303</v>
      </c>
      <c r="R4" s="299" t="s">
        <v>304</v>
      </c>
      <c r="S4" s="299" t="s">
        <v>305</v>
      </c>
      <c r="T4" s="299" t="s">
        <v>306</v>
      </c>
      <c r="U4" s="299" t="s">
        <v>307</v>
      </c>
      <c r="V4" s="299" t="s">
        <v>308</v>
      </c>
      <c r="W4" s="300" t="s">
        <v>103</v>
      </c>
    </row>
    <row r="5" spans="1:23" ht="54.95" customHeight="1">
      <c r="A5" s="302">
        <v>1</v>
      </c>
      <c r="B5" s="303" t="s">
        <v>17</v>
      </c>
      <c r="C5" s="304">
        <f>'[2]Format for District Mapping'!M192</f>
        <v>151541</v>
      </c>
      <c r="D5" s="304">
        <f>'[2]Format for District Mapping'!N192</f>
        <v>126678</v>
      </c>
      <c r="E5" s="304">
        <f>'[2]Format for District Mapping'!O192</f>
        <v>0</v>
      </c>
      <c r="F5" s="304">
        <f>'[2]Format for District Mapping'!P192</f>
        <v>95179</v>
      </c>
      <c r="G5" s="304">
        <f>'[2]Format for District Mapping'!Q192</f>
        <v>84375</v>
      </c>
      <c r="H5" s="304">
        <f>'[2]Format for District Mapping'!R192</f>
        <v>0</v>
      </c>
      <c r="I5" s="304">
        <f>'[2]Format for District Mapping'!S192</f>
        <v>457773</v>
      </c>
      <c r="J5" s="304">
        <f>'[2]Format for District Mapping'!AA192</f>
        <v>269225</v>
      </c>
      <c r="K5" s="304">
        <f>'[2]Format for District Mapping'!AB192</f>
        <v>220489</v>
      </c>
      <c r="L5" s="304">
        <f>'[2]Format for District Mapping'!AC192</f>
        <v>0</v>
      </c>
      <c r="M5" s="304">
        <f>'[2]Format for District Mapping'!AD192</f>
        <v>313548</v>
      </c>
      <c r="N5" s="304">
        <f>'[2]Format for District Mapping'!AE192</f>
        <v>277012</v>
      </c>
      <c r="O5" s="304">
        <f>'[2]Format for District Mapping'!AF192</f>
        <v>0</v>
      </c>
      <c r="P5" s="304">
        <f>'[2]Format for District Mapping'!AG192</f>
        <v>1080274</v>
      </c>
      <c r="Q5" s="304">
        <f>'[2]Format for District Mapping'!AO192</f>
        <v>45152</v>
      </c>
      <c r="R5" s="304">
        <f>'[2]Format for District Mapping'!AP192</f>
        <v>37516</v>
      </c>
      <c r="S5" s="304">
        <f>'[2]Format for District Mapping'!AQ192</f>
        <v>0</v>
      </c>
      <c r="T5" s="304">
        <f>'[2]Format for District Mapping'!AR192</f>
        <v>20693</v>
      </c>
      <c r="U5" s="304">
        <f>'[2]Format for District Mapping'!AS192</f>
        <v>21123</v>
      </c>
      <c r="V5" s="304">
        <f>'[2]Format for District Mapping'!AT192</f>
        <v>0</v>
      </c>
      <c r="W5" s="304">
        <f>'[2]Format for District Mapping'!AU192</f>
        <v>124484</v>
      </c>
    </row>
    <row r="6" spans="1:23" ht="54.95" customHeight="1">
      <c r="A6" s="302">
        <v>2</v>
      </c>
      <c r="B6" s="303" t="s">
        <v>18</v>
      </c>
      <c r="C6" s="304">
        <f>'[2]Format for District Mapping'!M254</f>
        <v>70057</v>
      </c>
      <c r="D6" s="304">
        <f>'[2]Format for District Mapping'!N254</f>
        <v>25416</v>
      </c>
      <c r="E6" s="304">
        <f>'[2]Format for District Mapping'!O254</f>
        <v>0</v>
      </c>
      <c r="F6" s="304">
        <f>'[2]Format for District Mapping'!P254</f>
        <v>74444</v>
      </c>
      <c r="G6" s="304">
        <f>'[2]Format for District Mapping'!Q254</f>
        <v>52466</v>
      </c>
      <c r="H6" s="304">
        <f>'[2]Format for District Mapping'!R254</f>
        <v>0</v>
      </c>
      <c r="I6" s="304">
        <f>'[2]Format for District Mapping'!S254</f>
        <v>222383</v>
      </c>
      <c r="J6" s="304">
        <f>'[2]Format for District Mapping'!AA254</f>
        <v>63665</v>
      </c>
      <c r="K6" s="304">
        <f>'[2]Format for District Mapping'!AB254</f>
        <v>50224</v>
      </c>
      <c r="L6" s="304">
        <f>'[2]Format for District Mapping'!AC254</f>
        <v>0</v>
      </c>
      <c r="M6" s="304">
        <f>'[2]Format for District Mapping'!AD254</f>
        <v>137808</v>
      </c>
      <c r="N6" s="304">
        <f>'[2]Format for District Mapping'!AE254</f>
        <v>94263</v>
      </c>
      <c r="O6" s="304">
        <f>'[2]Format for District Mapping'!AF254</f>
        <v>0</v>
      </c>
      <c r="P6" s="304">
        <f>'[2]Format for District Mapping'!AG254</f>
        <v>345960</v>
      </c>
      <c r="Q6" s="304">
        <f>'[2]Format for District Mapping'!AO254</f>
        <v>2710</v>
      </c>
      <c r="R6" s="304">
        <f>'[2]Format for District Mapping'!AP254</f>
        <v>1313</v>
      </c>
      <c r="S6" s="304">
        <f>'[2]Format for District Mapping'!AQ254</f>
        <v>0</v>
      </c>
      <c r="T6" s="304">
        <f>'[2]Format for District Mapping'!AR254</f>
        <v>9337</v>
      </c>
      <c r="U6" s="304">
        <f>'[2]Format for District Mapping'!AS254</f>
        <v>17438</v>
      </c>
      <c r="V6" s="304">
        <f>'[2]Format for District Mapping'!AT254</f>
        <v>3</v>
      </c>
      <c r="W6" s="304">
        <f>'[2]Format for District Mapping'!AU254</f>
        <v>30801</v>
      </c>
    </row>
    <row r="7" spans="1:23" ht="54.95" customHeight="1">
      <c r="A7" s="302">
        <v>3</v>
      </c>
      <c r="B7" s="303" t="s">
        <v>19</v>
      </c>
      <c r="C7" s="304">
        <f>'[2]Format for District Mapping'!M533</f>
        <v>106689</v>
      </c>
      <c r="D7" s="304">
        <f>'[2]Format for District Mapping'!N533</f>
        <v>84095</v>
      </c>
      <c r="E7" s="304">
        <f>'[2]Format for District Mapping'!O533</f>
        <v>0</v>
      </c>
      <c r="F7" s="304">
        <f>'[2]Format for District Mapping'!P533</f>
        <v>49793</v>
      </c>
      <c r="G7" s="304">
        <f>'[2]Format for District Mapping'!Q533</f>
        <v>42013</v>
      </c>
      <c r="H7" s="304">
        <f>'[2]Format for District Mapping'!R533</f>
        <v>0</v>
      </c>
      <c r="I7" s="304">
        <f>'[2]Format for District Mapping'!S533</f>
        <v>282590</v>
      </c>
      <c r="J7" s="304">
        <f>'[2]Format for District Mapping'!AA533</f>
        <v>257474</v>
      </c>
      <c r="K7" s="304">
        <f>'[2]Format for District Mapping'!AB533</f>
        <v>211412</v>
      </c>
      <c r="L7" s="304">
        <f>'[2]Format for District Mapping'!AC533</f>
        <v>0</v>
      </c>
      <c r="M7" s="304">
        <f>'[2]Format for District Mapping'!AD533</f>
        <v>125371</v>
      </c>
      <c r="N7" s="304">
        <f>'[2]Format for District Mapping'!AE533</f>
        <v>102815</v>
      </c>
      <c r="O7" s="304">
        <f>'[2]Format for District Mapping'!AF533</f>
        <v>0</v>
      </c>
      <c r="P7" s="304">
        <f>'[2]Format for District Mapping'!AG533</f>
        <v>697072</v>
      </c>
      <c r="Q7" s="304">
        <f>'[2]Format for District Mapping'!AO533</f>
        <v>32942</v>
      </c>
      <c r="R7" s="304">
        <f>'[2]Format for District Mapping'!AP533</f>
        <v>19654</v>
      </c>
      <c r="S7" s="304">
        <f>'[2]Format for District Mapping'!AQ533</f>
        <v>0</v>
      </c>
      <c r="T7" s="304">
        <f>'[2]Format for District Mapping'!AR533</f>
        <v>11643</v>
      </c>
      <c r="U7" s="304">
        <f>'[2]Format for District Mapping'!AS533</f>
        <v>7618</v>
      </c>
      <c r="V7" s="304">
        <f>'[2]Format for District Mapping'!AT533</f>
        <v>0</v>
      </c>
      <c r="W7" s="304">
        <f>'[2]Format for District Mapping'!AU533</f>
        <v>71857</v>
      </c>
    </row>
    <row r="8" spans="1:23" ht="54.95" customHeight="1">
      <c r="A8" s="302">
        <v>4</v>
      </c>
      <c r="B8" s="305" t="s">
        <v>21</v>
      </c>
      <c r="C8" s="304">
        <f>'[2]Format for District Mapping'!M657</f>
        <v>87569</v>
      </c>
      <c r="D8" s="304">
        <f>'[2]Format for District Mapping'!N657</f>
        <v>64701</v>
      </c>
      <c r="E8" s="304">
        <f>'[2]Format for District Mapping'!O657</f>
        <v>6</v>
      </c>
      <c r="F8" s="304">
        <f>'[2]Format for District Mapping'!P657</f>
        <v>67954</v>
      </c>
      <c r="G8" s="304">
        <f>'[2]Format for District Mapping'!Q657</f>
        <v>57483</v>
      </c>
      <c r="H8" s="304">
        <f>'[2]Format for District Mapping'!R657</f>
        <v>0</v>
      </c>
      <c r="I8" s="304">
        <f>'[2]Format for District Mapping'!S657</f>
        <v>277713</v>
      </c>
      <c r="J8" s="304">
        <f>'[2]Format for District Mapping'!AA657</f>
        <v>213911</v>
      </c>
      <c r="K8" s="304">
        <f>'[2]Format for District Mapping'!AB657</f>
        <v>159497</v>
      </c>
      <c r="L8" s="304">
        <f>'[2]Format for District Mapping'!AC657</f>
        <v>8</v>
      </c>
      <c r="M8" s="304">
        <f>'[2]Format for District Mapping'!AD657</f>
        <v>160106</v>
      </c>
      <c r="N8" s="304">
        <f>'[2]Format for District Mapping'!AE657</f>
        <v>150856</v>
      </c>
      <c r="O8" s="304">
        <f>'[2]Format for District Mapping'!AF657</f>
        <v>0</v>
      </c>
      <c r="P8" s="304">
        <f>'[2]Format for District Mapping'!AG657</f>
        <v>684378</v>
      </c>
      <c r="Q8" s="304">
        <f>'[2]Format for District Mapping'!AO657</f>
        <v>178660</v>
      </c>
      <c r="R8" s="304">
        <f>'[2]Format for District Mapping'!AP657</f>
        <v>115768</v>
      </c>
      <c r="S8" s="304">
        <f>'[2]Format for District Mapping'!AQ657</f>
        <v>6</v>
      </c>
      <c r="T8" s="304">
        <f>'[2]Format for District Mapping'!AR657</f>
        <v>118044</v>
      </c>
      <c r="U8" s="304">
        <f>'[2]Format for District Mapping'!AS657</f>
        <v>79039</v>
      </c>
      <c r="V8" s="304">
        <f>'[2]Format for District Mapping'!AT657</f>
        <v>0</v>
      </c>
      <c r="W8" s="304">
        <f>'[2]Format for District Mapping'!AU657</f>
        <v>491517</v>
      </c>
    </row>
    <row r="9" spans="1:23" ht="54.95" customHeight="1">
      <c r="A9" s="302">
        <v>5</v>
      </c>
      <c r="B9" s="305" t="s">
        <v>20</v>
      </c>
      <c r="C9" s="304">
        <f>'[2]Format for District Mapping'!M502</f>
        <v>57662</v>
      </c>
      <c r="D9" s="304">
        <f>'[2]Format for District Mapping'!N502</f>
        <v>36939</v>
      </c>
      <c r="E9" s="304">
        <f>'[2]Format for District Mapping'!O502</f>
        <v>242</v>
      </c>
      <c r="F9" s="304">
        <f>'[2]Format for District Mapping'!P502</f>
        <v>469881</v>
      </c>
      <c r="G9" s="304">
        <f>'[2]Format for District Mapping'!Q502</f>
        <v>246625</v>
      </c>
      <c r="H9" s="304">
        <f>'[2]Format for District Mapping'!R502</f>
        <v>1493</v>
      </c>
      <c r="I9" s="304">
        <f>'[2]Format for District Mapping'!S502</f>
        <v>812842</v>
      </c>
      <c r="J9" s="304">
        <f>'[2]Format for District Mapping'!AA502</f>
        <v>140386</v>
      </c>
      <c r="K9" s="304">
        <f>'[2]Format for District Mapping'!AB502</f>
        <v>89372</v>
      </c>
      <c r="L9" s="304">
        <f>'[2]Format for District Mapping'!AC502</f>
        <v>1059</v>
      </c>
      <c r="M9" s="304">
        <f>'[2]Format for District Mapping'!AD502</f>
        <v>920179</v>
      </c>
      <c r="N9" s="304">
        <f>'[2]Format for District Mapping'!AE502</f>
        <v>487035</v>
      </c>
      <c r="O9" s="304">
        <f>'[2]Format for District Mapping'!AF502</f>
        <v>6399</v>
      </c>
      <c r="P9" s="304">
        <f>'[2]Format for District Mapping'!AG502</f>
        <v>1644430</v>
      </c>
      <c r="Q9" s="304">
        <f>'[2]Format for District Mapping'!AO502</f>
        <v>6175</v>
      </c>
      <c r="R9" s="304">
        <f>'[2]Format for District Mapping'!AP502</f>
        <v>4251</v>
      </c>
      <c r="S9" s="304">
        <f>'[2]Format for District Mapping'!AQ502</f>
        <v>1</v>
      </c>
      <c r="T9" s="304">
        <f>'[2]Format for District Mapping'!AR502</f>
        <v>29877</v>
      </c>
      <c r="U9" s="304">
        <f>'[2]Format for District Mapping'!AS502</f>
        <v>24056</v>
      </c>
      <c r="V9" s="304">
        <f>'[2]Format for District Mapping'!AT502</f>
        <v>11</v>
      </c>
      <c r="W9" s="304">
        <f>'[2]Format for District Mapping'!AU502</f>
        <v>64371</v>
      </c>
    </row>
    <row r="10" spans="1:23" ht="54.95" customHeight="1">
      <c r="A10" s="302">
        <v>6</v>
      </c>
      <c r="B10" s="305" t="s">
        <v>24</v>
      </c>
      <c r="C10" s="304">
        <f>'[2]Format for District Mapping'!M37</f>
        <v>2669</v>
      </c>
      <c r="D10" s="304">
        <f>'[2]Format for District Mapping'!N37</f>
        <v>345</v>
      </c>
      <c r="E10" s="304">
        <f>'[2]Format for District Mapping'!O37</f>
        <v>0</v>
      </c>
      <c r="F10" s="304">
        <f>'[2]Format for District Mapping'!P37</f>
        <v>12985</v>
      </c>
      <c r="G10" s="304">
        <f>'[2]Format for District Mapping'!Q37</f>
        <v>907</v>
      </c>
      <c r="H10" s="304">
        <f>'[2]Format for District Mapping'!R37</f>
        <v>0</v>
      </c>
      <c r="I10" s="304">
        <f>'[2]Format for District Mapping'!S37</f>
        <v>16906</v>
      </c>
      <c r="J10" s="304">
        <f>'[2]Format for District Mapping'!AA37</f>
        <v>3054</v>
      </c>
      <c r="K10" s="304">
        <f>'[2]Format for District Mapping'!AB37</f>
        <v>418</v>
      </c>
      <c r="L10" s="304">
        <f>'[2]Format for District Mapping'!AC37</f>
        <v>0</v>
      </c>
      <c r="M10" s="304">
        <f>'[2]Format for District Mapping'!AD37</f>
        <v>26103</v>
      </c>
      <c r="N10" s="304">
        <f>'[2]Format for District Mapping'!AE37</f>
        <v>1431</v>
      </c>
      <c r="O10" s="304">
        <f>'[2]Format for District Mapping'!AF37</f>
        <v>0</v>
      </c>
      <c r="P10" s="304">
        <f>'[2]Format for District Mapping'!AG37</f>
        <v>31006</v>
      </c>
      <c r="Q10" s="304">
        <f>'[2]Format for District Mapping'!AO37</f>
        <v>90</v>
      </c>
      <c r="R10" s="304">
        <f>'[2]Format for District Mapping'!AP37</f>
        <v>0</v>
      </c>
      <c r="S10" s="304">
        <f>'[2]Format for District Mapping'!AQ37</f>
        <v>0</v>
      </c>
      <c r="T10" s="304">
        <f>'[2]Format for District Mapping'!AR37</f>
        <v>2127</v>
      </c>
      <c r="U10" s="304">
        <f>'[2]Format for District Mapping'!AS37</f>
        <v>15</v>
      </c>
      <c r="V10" s="304">
        <f>'[2]Format for District Mapping'!AT37</f>
        <v>0</v>
      </c>
      <c r="W10" s="304">
        <f>'[2]Format for District Mapping'!AU37</f>
        <v>2232</v>
      </c>
    </row>
    <row r="11" spans="1:23" ht="54.95" customHeight="1">
      <c r="A11" s="302">
        <v>7</v>
      </c>
      <c r="B11" s="305" t="s">
        <v>25</v>
      </c>
      <c r="C11" s="304">
        <f>'[2]Format for District Mapping'!M68</f>
        <v>1677</v>
      </c>
      <c r="D11" s="304">
        <f>'[2]Format for District Mapping'!N68</f>
        <v>871</v>
      </c>
      <c r="E11" s="304">
        <f>'[2]Format for District Mapping'!O68</f>
        <v>0</v>
      </c>
      <c r="F11" s="304">
        <f>'[2]Format for District Mapping'!P68</f>
        <v>10781</v>
      </c>
      <c r="G11" s="304">
        <f>'[2]Format for District Mapping'!Q68</f>
        <v>7492</v>
      </c>
      <c r="H11" s="304">
        <f>'[2]Format for District Mapping'!R68</f>
        <v>0</v>
      </c>
      <c r="I11" s="304">
        <f>'[2]Format for District Mapping'!S68</f>
        <v>20821</v>
      </c>
      <c r="J11" s="304">
        <f>'[2]Format for District Mapping'!AA68</f>
        <v>10804</v>
      </c>
      <c r="K11" s="304">
        <f>'[2]Format for District Mapping'!AB68</f>
        <v>4482</v>
      </c>
      <c r="L11" s="304">
        <f>'[2]Format for District Mapping'!AC68</f>
        <v>0</v>
      </c>
      <c r="M11" s="304">
        <f>'[2]Format for District Mapping'!AD68</f>
        <v>84959</v>
      </c>
      <c r="N11" s="304">
        <f>'[2]Format for District Mapping'!AE68</f>
        <v>40062</v>
      </c>
      <c r="O11" s="304">
        <f>'[2]Format for District Mapping'!AF68</f>
        <v>0</v>
      </c>
      <c r="P11" s="304">
        <f>'[2]Format for District Mapping'!AG68</f>
        <v>140307</v>
      </c>
      <c r="Q11" s="304">
        <f>'[2]Format for District Mapping'!AO68</f>
        <v>1961</v>
      </c>
      <c r="R11" s="304">
        <f>'[2]Format for District Mapping'!AP68</f>
        <v>870</v>
      </c>
      <c r="S11" s="304">
        <f>'[2]Format for District Mapping'!AQ68</f>
        <v>1</v>
      </c>
      <c r="T11" s="304">
        <f>'[2]Format for District Mapping'!AR68</f>
        <v>10283</v>
      </c>
      <c r="U11" s="304">
        <f>'[2]Format for District Mapping'!AS68</f>
        <v>4934</v>
      </c>
      <c r="V11" s="304">
        <f>'[2]Format for District Mapping'!AT68</f>
        <v>3</v>
      </c>
      <c r="W11" s="304">
        <f>'[2]Format for District Mapping'!AU68</f>
        <v>18052</v>
      </c>
    </row>
    <row r="12" spans="1:23" ht="54.95" customHeight="1">
      <c r="A12" s="302">
        <v>8</v>
      </c>
      <c r="B12" s="305" t="s">
        <v>26</v>
      </c>
      <c r="C12" s="304">
        <f>'[2]Format for District Mapping'!M99</f>
        <v>1234</v>
      </c>
      <c r="D12" s="304">
        <f>'[2]Format for District Mapping'!N99</f>
        <v>847</v>
      </c>
      <c r="E12" s="304">
        <f>'[2]Format for District Mapping'!O99</f>
        <v>0</v>
      </c>
      <c r="F12" s="304">
        <f>'[2]Format for District Mapping'!P99</f>
        <v>11954</v>
      </c>
      <c r="G12" s="304">
        <f>'[2]Format for District Mapping'!Q99</f>
        <v>7865</v>
      </c>
      <c r="H12" s="304">
        <f>'[2]Format for District Mapping'!R99</f>
        <v>0</v>
      </c>
      <c r="I12" s="304">
        <f>'[2]Format for District Mapping'!S99</f>
        <v>21900</v>
      </c>
      <c r="J12" s="304">
        <f>'[2]Format for District Mapping'!AA99</f>
        <v>6454</v>
      </c>
      <c r="K12" s="304">
        <f>'[2]Format for District Mapping'!AB99</f>
        <v>4291</v>
      </c>
      <c r="L12" s="304">
        <f>'[2]Format for District Mapping'!AC99</f>
        <v>0</v>
      </c>
      <c r="M12" s="304">
        <f>'[2]Format for District Mapping'!AD99</f>
        <v>33897</v>
      </c>
      <c r="N12" s="304">
        <f>'[2]Format for District Mapping'!AE99</f>
        <v>22196</v>
      </c>
      <c r="O12" s="304">
        <f>'[2]Format for District Mapping'!AF99</f>
        <v>0</v>
      </c>
      <c r="P12" s="304">
        <f>'[2]Format for District Mapping'!AG99</f>
        <v>66838</v>
      </c>
      <c r="Q12" s="304">
        <f>'[2]Format for District Mapping'!AO99</f>
        <v>586</v>
      </c>
      <c r="R12" s="304">
        <f>'[2]Format for District Mapping'!AP99</f>
        <v>254</v>
      </c>
      <c r="S12" s="304">
        <f>'[2]Format for District Mapping'!AQ99</f>
        <v>0</v>
      </c>
      <c r="T12" s="304">
        <f>'[2]Format for District Mapping'!AR99</f>
        <v>4304</v>
      </c>
      <c r="U12" s="304">
        <f>'[2]Format for District Mapping'!AS99</f>
        <v>2010</v>
      </c>
      <c r="V12" s="304">
        <f>'[2]Format for District Mapping'!AT99</f>
        <v>0</v>
      </c>
      <c r="W12" s="304">
        <f>'[2]Format for District Mapping'!AU99</f>
        <v>7154</v>
      </c>
    </row>
    <row r="13" spans="1:23" ht="54.95" customHeight="1">
      <c r="A13" s="302">
        <v>9</v>
      </c>
      <c r="B13" s="305" t="s">
        <v>27</v>
      </c>
      <c r="C13" s="304">
        <f>'[2]Format for District Mapping'!M130</f>
        <v>4222</v>
      </c>
      <c r="D13" s="304">
        <f>'[2]Format for District Mapping'!N130</f>
        <v>2915</v>
      </c>
      <c r="E13" s="304">
        <f>'[2]Format for District Mapping'!O130</f>
        <v>357</v>
      </c>
      <c r="F13" s="304">
        <f>'[2]Format for District Mapping'!P130</f>
        <v>17054</v>
      </c>
      <c r="G13" s="304">
        <f>'[2]Format for District Mapping'!Q130</f>
        <v>12768</v>
      </c>
      <c r="H13" s="304">
        <f>'[2]Format for District Mapping'!R130</f>
        <v>2529</v>
      </c>
      <c r="I13" s="304">
        <f>'[2]Format for District Mapping'!S130</f>
        <v>39845</v>
      </c>
      <c r="J13" s="304">
        <f>'[2]Format for District Mapping'!AA130</f>
        <v>6042</v>
      </c>
      <c r="K13" s="304">
        <f>'[2]Format for District Mapping'!AB130</f>
        <v>4269</v>
      </c>
      <c r="L13" s="304">
        <f>'[2]Format for District Mapping'!AC130</f>
        <v>313</v>
      </c>
      <c r="M13" s="304">
        <f>'[2]Format for District Mapping'!AD130</f>
        <v>24624</v>
      </c>
      <c r="N13" s="304">
        <f>'[2]Format for District Mapping'!AE130</f>
        <v>17732</v>
      </c>
      <c r="O13" s="304">
        <f>'[2]Format for District Mapping'!AF130</f>
        <v>3665</v>
      </c>
      <c r="P13" s="304">
        <f>'[2]Format for District Mapping'!AG130</f>
        <v>56645</v>
      </c>
      <c r="Q13" s="304">
        <f>'[2]Format for District Mapping'!AO130</f>
        <v>1533</v>
      </c>
      <c r="R13" s="304">
        <f>'[2]Format for District Mapping'!AP130</f>
        <v>687</v>
      </c>
      <c r="S13" s="304">
        <f>'[2]Format for District Mapping'!AQ130</f>
        <v>0</v>
      </c>
      <c r="T13" s="304">
        <f>'[2]Format for District Mapping'!AR130</f>
        <v>7660</v>
      </c>
      <c r="U13" s="304">
        <f>'[2]Format for District Mapping'!AS130</f>
        <v>3568</v>
      </c>
      <c r="V13" s="304">
        <f>'[2]Format for District Mapping'!AT130</f>
        <v>0</v>
      </c>
      <c r="W13" s="304">
        <f>'[2]Format for District Mapping'!AU130</f>
        <v>13448</v>
      </c>
    </row>
    <row r="14" spans="1:23" ht="54.95" customHeight="1">
      <c r="A14" s="302">
        <v>10</v>
      </c>
      <c r="B14" s="305" t="s">
        <v>28</v>
      </c>
      <c r="C14" s="304">
        <f>'[2]Format for District Mapping'!M161</f>
        <v>1620</v>
      </c>
      <c r="D14" s="304">
        <f>'[2]Format for District Mapping'!N161</f>
        <v>418</v>
      </c>
      <c r="E14" s="304">
        <f>'[2]Format for District Mapping'!O161</f>
        <v>0</v>
      </c>
      <c r="F14" s="304">
        <f>'[2]Format for District Mapping'!P161</f>
        <v>9616</v>
      </c>
      <c r="G14" s="304">
        <f>'[2]Format for District Mapping'!Q161</f>
        <v>2019</v>
      </c>
      <c r="H14" s="304">
        <f>'[2]Format for District Mapping'!R161</f>
        <v>0</v>
      </c>
      <c r="I14" s="304">
        <f>'[2]Format for District Mapping'!S161</f>
        <v>13673</v>
      </c>
      <c r="J14" s="304">
        <f>'[2]Format for District Mapping'!AA161</f>
        <v>3134</v>
      </c>
      <c r="K14" s="304">
        <f>'[2]Format for District Mapping'!AB161</f>
        <v>986</v>
      </c>
      <c r="L14" s="304">
        <f>'[2]Format for District Mapping'!AC161</f>
        <v>0</v>
      </c>
      <c r="M14" s="304">
        <f>'[2]Format for District Mapping'!AD161</f>
        <v>14794</v>
      </c>
      <c r="N14" s="304">
        <f>'[2]Format for District Mapping'!AE161</f>
        <v>2847</v>
      </c>
      <c r="O14" s="304">
        <f>'[2]Format for District Mapping'!AF161</f>
        <v>0</v>
      </c>
      <c r="P14" s="304">
        <f>'[2]Format for District Mapping'!AG161</f>
        <v>21761</v>
      </c>
      <c r="Q14" s="304">
        <f>'[2]Format for District Mapping'!AO161</f>
        <v>155</v>
      </c>
      <c r="R14" s="304">
        <f>'[2]Format for District Mapping'!AP161</f>
        <v>13</v>
      </c>
      <c r="S14" s="304">
        <f>'[2]Format for District Mapping'!AQ161</f>
        <v>0</v>
      </c>
      <c r="T14" s="304">
        <f>'[2]Format for District Mapping'!AR161</f>
        <v>773</v>
      </c>
      <c r="U14" s="304">
        <f>'[2]Format for District Mapping'!AS161</f>
        <v>60</v>
      </c>
      <c r="V14" s="304">
        <f>'[2]Format for District Mapping'!AT161</f>
        <v>0</v>
      </c>
      <c r="W14" s="304">
        <f>'[2]Format for District Mapping'!AU161</f>
        <v>1001</v>
      </c>
    </row>
    <row r="15" spans="1:23" ht="54.95" customHeight="1">
      <c r="A15" s="302">
        <v>11</v>
      </c>
      <c r="B15" s="305" t="s">
        <v>29</v>
      </c>
      <c r="C15" s="304">
        <f>'[2]Format for District Mapping'!M223</f>
        <v>4583</v>
      </c>
      <c r="D15" s="304">
        <f>'[2]Format for District Mapping'!N223</f>
        <v>2827</v>
      </c>
      <c r="E15" s="304">
        <f>'[2]Format for District Mapping'!O223</f>
        <v>0</v>
      </c>
      <c r="F15" s="304">
        <f>'[2]Format for District Mapping'!P223</f>
        <v>11088</v>
      </c>
      <c r="G15" s="304">
        <f>'[2]Format for District Mapping'!Q223</f>
        <v>6788</v>
      </c>
      <c r="H15" s="304">
        <f>'[2]Format for District Mapping'!R223</f>
        <v>0</v>
      </c>
      <c r="I15" s="304">
        <f>'[2]Format for District Mapping'!S223</f>
        <v>25286</v>
      </c>
      <c r="J15" s="304">
        <f>'[2]Format for District Mapping'!AA223</f>
        <v>6942</v>
      </c>
      <c r="K15" s="304">
        <f>'[2]Format for District Mapping'!AB223</f>
        <v>9073</v>
      </c>
      <c r="L15" s="304">
        <f>'[2]Format for District Mapping'!AC223</f>
        <v>0</v>
      </c>
      <c r="M15" s="304">
        <f>'[2]Format for District Mapping'!AD223</f>
        <v>22243</v>
      </c>
      <c r="N15" s="304">
        <f>'[2]Format for District Mapping'!AE223</f>
        <v>7659</v>
      </c>
      <c r="O15" s="304">
        <f>'[2]Format for District Mapping'!AF223</f>
        <v>0</v>
      </c>
      <c r="P15" s="304">
        <f>'[2]Format for District Mapping'!AG223</f>
        <v>45917</v>
      </c>
      <c r="Q15" s="304">
        <f>'[2]Format for District Mapping'!AO223</f>
        <v>1377</v>
      </c>
      <c r="R15" s="304">
        <f>'[2]Format for District Mapping'!AP223</f>
        <v>827</v>
      </c>
      <c r="S15" s="304">
        <f>'[2]Format for District Mapping'!AQ223</f>
        <v>0</v>
      </c>
      <c r="T15" s="304">
        <f>'[2]Format for District Mapping'!AR223</f>
        <v>2655</v>
      </c>
      <c r="U15" s="304">
        <f>'[2]Format for District Mapping'!AS223</f>
        <v>794</v>
      </c>
      <c r="V15" s="304">
        <f>'[2]Format for District Mapping'!AT223</f>
        <v>0</v>
      </c>
      <c r="W15" s="304">
        <f>'[2]Format for District Mapping'!AU223</f>
        <v>5653</v>
      </c>
    </row>
    <row r="16" spans="1:23" ht="54.95" customHeight="1">
      <c r="A16" s="302">
        <v>12</v>
      </c>
      <c r="B16" s="305" t="s">
        <v>30</v>
      </c>
      <c r="C16" s="304">
        <f>'[2]Format for District Mapping'!M285</f>
        <v>1556</v>
      </c>
      <c r="D16" s="304">
        <f>'[2]Format for District Mapping'!N285</f>
        <v>1023</v>
      </c>
      <c r="E16" s="304">
        <f>'[2]Format for District Mapping'!O285</f>
        <v>0</v>
      </c>
      <c r="F16" s="304">
        <f>'[2]Format for District Mapping'!P285</f>
        <v>3992</v>
      </c>
      <c r="G16" s="304">
        <f>'[2]Format for District Mapping'!Q285</f>
        <v>3217</v>
      </c>
      <c r="H16" s="304">
        <f>'[2]Format for District Mapping'!R285</f>
        <v>0</v>
      </c>
      <c r="I16" s="304">
        <f>'[2]Format for District Mapping'!S285</f>
        <v>9788</v>
      </c>
      <c r="J16" s="304">
        <f>'[2]Format for District Mapping'!AA285</f>
        <v>11043</v>
      </c>
      <c r="K16" s="304">
        <f>'[2]Format for District Mapping'!AB285</f>
        <v>7558</v>
      </c>
      <c r="L16" s="304">
        <f>'[2]Format for District Mapping'!AC285</f>
        <v>0</v>
      </c>
      <c r="M16" s="304">
        <f>'[2]Format for District Mapping'!AD285</f>
        <v>18301</v>
      </c>
      <c r="N16" s="304">
        <f>'[2]Format for District Mapping'!AE285</f>
        <v>14650</v>
      </c>
      <c r="O16" s="304">
        <f>'[2]Format for District Mapping'!AF285</f>
        <v>0</v>
      </c>
      <c r="P16" s="304">
        <f>'[2]Format for District Mapping'!AG285</f>
        <v>51552</v>
      </c>
      <c r="Q16" s="304">
        <f>'[2]Format for District Mapping'!AO285</f>
        <v>334</v>
      </c>
      <c r="R16" s="304">
        <f>'[2]Format for District Mapping'!AP285</f>
        <v>147</v>
      </c>
      <c r="S16" s="304">
        <f>'[2]Format for District Mapping'!AQ285</f>
        <v>0</v>
      </c>
      <c r="T16" s="304">
        <f>'[2]Format for District Mapping'!AR285</f>
        <v>340</v>
      </c>
      <c r="U16" s="304">
        <f>'[2]Format for District Mapping'!AS285</f>
        <v>165</v>
      </c>
      <c r="V16" s="304">
        <f>'[2]Format for District Mapping'!AT285</f>
        <v>0</v>
      </c>
      <c r="W16" s="304">
        <f>'[2]Format for District Mapping'!AU285</f>
        <v>986</v>
      </c>
    </row>
    <row r="17" spans="1:23" ht="54.95" customHeight="1">
      <c r="A17" s="302">
        <v>13</v>
      </c>
      <c r="B17" s="305" t="s">
        <v>31</v>
      </c>
      <c r="C17" s="304">
        <f>'[2]Format for District Mapping'!M347</f>
        <v>8058</v>
      </c>
      <c r="D17" s="304">
        <f>'[2]Format for District Mapping'!N347</f>
        <v>3051</v>
      </c>
      <c r="E17" s="304">
        <f>'[2]Format for District Mapping'!O347</f>
        <v>0</v>
      </c>
      <c r="F17" s="304">
        <f>'[2]Format for District Mapping'!P347</f>
        <v>22644</v>
      </c>
      <c r="G17" s="304">
        <f>'[2]Format for District Mapping'!Q347</f>
        <v>10583</v>
      </c>
      <c r="H17" s="304">
        <f>'[2]Format for District Mapping'!R347</f>
        <v>0</v>
      </c>
      <c r="I17" s="304">
        <f>'[2]Format for District Mapping'!S347</f>
        <v>44336</v>
      </c>
      <c r="J17" s="304">
        <f>'[2]Format for District Mapping'!AA347</f>
        <v>10899</v>
      </c>
      <c r="K17" s="304">
        <f>'[2]Format for District Mapping'!AB347</f>
        <v>5038</v>
      </c>
      <c r="L17" s="304">
        <f>'[2]Format for District Mapping'!AC347</f>
        <v>0</v>
      </c>
      <c r="M17" s="304">
        <f>'[2]Format for District Mapping'!AD347</f>
        <v>30837</v>
      </c>
      <c r="N17" s="304">
        <f>'[2]Format for District Mapping'!AE347</f>
        <v>17820</v>
      </c>
      <c r="O17" s="304">
        <f>'[2]Format for District Mapping'!AF347</f>
        <v>0</v>
      </c>
      <c r="P17" s="304">
        <f>'[2]Format for District Mapping'!AG347</f>
        <v>64594</v>
      </c>
      <c r="Q17" s="304">
        <f>'[2]Format for District Mapping'!AO347</f>
        <v>281</v>
      </c>
      <c r="R17" s="304">
        <f>'[2]Format for District Mapping'!AP347</f>
        <v>140</v>
      </c>
      <c r="S17" s="304">
        <f>'[2]Format for District Mapping'!AQ347</f>
        <v>0</v>
      </c>
      <c r="T17" s="304">
        <f>'[2]Format for District Mapping'!AR347</f>
        <v>912</v>
      </c>
      <c r="U17" s="304">
        <f>'[2]Format for District Mapping'!AS347</f>
        <v>638</v>
      </c>
      <c r="V17" s="304">
        <f>'[2]Format for District Mapping'!AT347</f>
        <v>0</v>
      </c>
      <c r="W17" s="304">
        <f>'[2]Format for District Mapping'!AU347</f>
        <v>1971</v>
      </c>
    </row>
    <row r="18" spans="1:23" ht="54.95" customHeight="1">
      <c r="A18" s="302">
        <v>14</v>
      </c>
      <c r="B18" s="305" t="s">
        <v>32</v>
      </c>
      <c r="C18" s="304">
        <f>'[2]Format for District Mapping'!M378</f>
        <v>15231</v>
      </c>
      <c r="D18" s="304">
        <f>'[2]Format for District Mapping'!N378</f>
        <v>9227</v>
      </c>
      <c r="E18" s="304">
        <f>'[2]Format for District Mapping'!O378</f>
        <v>0</v>
      </c>
      <c r="F18" s="304">
        <f>'[2]Format for District Mapping'!P378</f>
        <v>18958</v>
      </c>
      <c r="G18" s="304">
        <f>'[2]Format for District Mapping'!Q378</f>
        <v>13053</v>
      </c>
      <c r="H18" s="304">
        <f>'[2]Format for District Mapping'!R378</f>
        <v>0</v>
      </c>
      <c r="I18" s="304">
        <f>'[2]Format for District Mapping'!S378</f>
        <v>56469</v>
      </c>
      <c r="J18" s="304">
        <f>'[2]Format for District Mapping'!AA378</f>
        <v>27676</v>
      </c>
      <c r="K18" s="304">
        <f>'[2]Format for District Mapping'!AB378</f>
        <v>20384</v>
      </c>
      <c r="L18" s="304">
        <f>'[2]Format for District Mapping'!AC378</f>
        <v>0</v>
      </c>
      <c r="M18" s="304">
        <f>'[2]Format for District Mapping'!AD378</f>
        <v>47286</v>
      </c>
      <c r="N18" s="304">
        <f>'[2]Format for District Mapping'!AE378</f>
        <v>34312</v>
      </c>
      <c r="O18" s="304">
        <f>'[2]Format for District Mapping'!AF378</f>
        <v>0</v>
      </c>
      <c r="P18" s="304">
        <f>'[2]Format for District Mapping'!AG378</f>
        <v>129658</v>
      </c>
      <c r="Q18" s="304">
        <f>'[2]Format for District Mapping'!AO378</f>
        <v>3825</v>
      </c>
      <c r="R18" s="304">
        <f>'[2]Format for District Mapping'!AP378</f>
        <v>2199</v>
      </c>
      <c r="S18" s="304">
        <f>'[2]Format for District Mapping'!AQ378</f>
        <v>1</v>
      </c>
      <c r="T18" s="304">
        <f>'[2]Format for District Mapping'!AR378</f>
        <v>5577</v>
      </c>
      <c r="U18" s="304">
        <f>'[2]Format for District Mapping'!AS378</f>
        <v>3120</v>
      </c>
      <c r="V18" s="304">
        <f>'[2]Format for District Mapping'!AT378</f>
        <v>6</v>
      </c>
      <c r="W18" s="304">
        <f>'[2]Format for District Mapping'!AU378</f>
        <v>14728</v>
      </c>
    </row>
    <row r="19" spans="1:23" ht="54.95" customHeight="1">
      <c r="A19" s="302">
        <v>15</v>
      </c>
      <c r="B19" s="305" t="s">
        <v>33</v>
      </c>
      <c r="C19" s="304">
        <f>'[2]Format for District Mapping'!M409</f>
        <v>238</v>
      </c>
      <c r="D19" s="304">
        <f>'[2]Format for District Mapping'!N409</f>
        <v>153</v>
      </c>
      <c r="E19" s="304">
        <f>'[2]Format for District Mapping'!O409</f>
        <v>0</v>
      </c>
      <c r="F19" s="304">
        <f>'[2]Format for District Mapping'!P409</f>
        <v>11184</v>
      </c>
      <c r="G19" s="304">
        <f>'[2]Format for District Mapping'!Q409</f>
        <v>5712</v>
      </c>
      <c r="H19" s="304">
        <f>'[2]Format for District Mapping'!R409</f>
        <v>0</v>
      </c>
      <c r="I19" s="304">
        <f>'[2]Format for District Mapping'!S409</f>
        <v>17287</v>
      </c>
      <c r="J19" s="304">
        <f>'[2]Format for District Mapping'!AA409</f>
        <v>1072</v>
      </c>
      <c r="K19" s="304">
        <f>'[2]Format for District Mapping'!AB409</f>
        <v>739</v>
      </c>
      <c r="L19" s="304">
        <f>'[2]Format for District Mapping'!AC409</f>
        <v>0</v>
      </c>
      <c r="M19" s="304">
        <f>'[2]Format for District Mapping'!AD409</f>
        <v>45479</v>
      </c>
      <c r="N19" s="304">
        <f>'[2]Format for District Mapping'!AE409</f>
        <v>24734</v>
      </c>
      <c r="O19" s="304">
        <f>'[2]Format for District Mapping'!AF409</f>
        <v>0</v>
      </c>
      <c r="P19" s="304">
        <f>'[2]Format for District Mapping'!AG409</f>
        <v>72024</v>
      </c>
      <c r="Q19" s="304">
        <f>'[2]Format for District Mapping'!AO409</f>
        <v>61</v>
      </c>
      <c r="R19" s="304">
        <f>'[2]Format for District Mapping'!AP409</f>
        <v>35</v>
      </c>
      <c r="S19" s="304">
        <f>'[2]Format for District Mapping'!AQ409</f>
        <v>0</v>
      </c>
      <c r="T19" s="304">
        <f>'[2]Format for District Mapping'!AR409</f>
        <v>3280</v>
      </c>
      <c r="U19" s="304">
        <f>'[2]Format for District Mapping'!AS409</f>
        <v>1272</v>
      </c>
      <c r="V19" s="304">
        <f>'[2]Format for District Mapping'!AT409</f>
        <v>0</v>
      </c>
      <c r="W19" s="304">
        <f>'[2]Format for District Mapping'!AU409</f>
        <v>4648</v>
      </c>
    </row>
    <row r="20" spans="1:23" ht="54.95" customHeight="1">
      <c r="A20" s="302">
        <v>16</v>
      </c>
      <c r="B20" s="305" t="s">
        <v>34</v>
      </c>
      <c r="C20" s="304">
        <f>'[2]Format for District Mapping'!M471</f>
        <v>1523</v>
      </c>
      <c r="D20" s="304">
        <f>'[2]Format for District Mapping'!N471</f>
        <v>1420</v>
      </c>
      <c r="E20" s="304">
        <f>'[2]Format for District Mapping'!O471</f>
        <v>1</v>
      </c>
      <c r="F20" s="304">
        <f>'[2]Format for District Mapping'!P471</f>
        <v>8947</v>
      </c>
      <c r="G20" s="304">
        <f>'[2]Format for District Mapping'!Q471</f>
        <v>5571</v>
      </c>
      <c r="H20" s="304">
        <f>'[2]Format for District Mapping'!R471</f>
        <v>23</v>
      </c>
      <c r="I20" s="304">
        <f>'[2]Format for District Mapping'!S471</f>
        <v>17485</v>
      </c>
      <c r="J20" s="304">
        <f>'[2]Format for District Mapping'!AA471</f>
        <v>2771</v>
      </c>
      <c r="K20" s="304">
        <f>'[2]Format for District Mapping'!AB471</f>
        <v>1997</v>
      </c>
      <c r="L20" s="304">
        <f>'[2]Format for District Mapping'!AC471</f>
        <v>3</v>
      </c>
      <c r="M20" s="304">
        <f>'[2]Format for District Mapping'!AD471</f>
        <v>26178</v>
      </c>
      <c r="N20" s="304">
        <f>'[2]Format for District Mapping'!AE471</f>
        <v>15138</v>
      </c>
      <c r="O20" s="304">
        <f>'[2]Format for District Mapping'!AF471</f>
        <v>53</v>
      </c>
      <c r="P20" s="304">
        <f>'[2]Format for District Mapping'!AG471</f>
        <v>46140</v>
      </c>
      <c r="Q20" s="304">
        <f>'[2]Format for District Mapping'!AO471</f>
        <v>269</v>
      </c>
      <c r="R20" s="304">
        <f>'[2]Format for District Mapping'!AP471</f>
        <v>120</v>
      </c>
      <c r="S20" s="304">
        <f>'[2]Format for District Mapping'!AQ471</f>
        <v>120</v>
      </c>
      <c r="T20" s="304">
        <f>'[2]Format for District Mapping'!AR471</f>
        <v>1847</v>
      </c>
      <c r="U20" s="304">
        <f>'[2]Format for District Mapping'!AS471</f>
        <v>1130</v>
      </c>
      <c r="V20" s="304">
        <f>'[2]Format for District Mapping'!AT471</f>
        <v>1</v>
      </c>
      <c r="W20" s="304">
        <f>'[2]Format for District Mapping'!AU471</f>
        <v>3487</v>
      </c>
    </row>
    <row r="21" spans="1:23" ht="54.95" customHeight="1">
      <c r="A21" s="302">
        <v>17</v>
      </c>
      <c r="B21" s="305" t="s">
        <v>35</v>
      </c>
      <c r="C21" s="304">
        <f>'[2]Format for District Mapping'!M440</f>
        <v>0</v>
      </c>
      <c r="D21" s="304">
        <f>'[2]Format for District Mapping'!N440</f>
        <v>0</v>
      </c>
      <c r="E21" s="304">
        <f>'[2]Format for District Mapping'!O440</f>
        <v>0</v>
      </c>
      <c r="F21" s="304">
        <f>'[2]Format for District Mapping'!P440</f>
        <v>839</v>
      </c>
      <c r="G21" s="304">
        <f>'[2]Format for District Mapping'!Q440</f>
        <v>679</v>
      </c>
      <c r="H21" s="304">
        <f>'[2]Format for District Mapping'!R440</f>
        <v>0</v>
      </c>
      <c r="I21" s="304">
        <f>'[2]Format for District Mapping'!S440</f>
        <v>1518</v>
      </c>
      <c r="J21" s="304">
        <f>'[2]Format for District Mapping'!AA440</f>
        <v>0</v>
      </c>
      <c r="K21" s="304">
        <f>'[2]Format for District Mapping'!AB440</f>
        <v>0</v>
      </c>
      <c r="L21" s="304">
        <f>'[2]Format for District Mapping'!AC440</f>
        <v>0</v>
      </c>
      <c r="M21" s="304">
        <f>'[2]Format for District Mapping'!AD440</f>
        <v>4259</v>
      </c>
      <c r="N21" s="304">
        <f>'[2]Format for District Mapping'!AE440</f>
        <v>3373</v>
      </c>
      <c r="O21" s="304">
        <f>'[2]Format for District Mapping'!AF440</f>
        <v>0</v>
      </c>
      <c r="P21" s="304">
        <f>'[2]Format for District Mapping'!AG440</f>
        <v>7632</v>
      </c>
      <c r="Q21" s="304">
        <f>'[2]Format for District Mapping'!AO440</f>
        <v>0</v>
      </c>
      <c r="R21" s="304">
        <f>'[2]Format for District Mapping'!AP440</f>
        <v>0</v>
      </c>
      <c r="S21" s="304">
        <f>'[2]Format for District Mapping'!AQ440</f>
        <v>0</v>
      </c>
      <c r="T21" s="304">
        <f>'[2]Format for District Mapping'!AR440</f>
        <v>279</v>
      </c>
      <c r="U21" s="304">
        <f>'[2]Format for District Mapping'!AS440</f>
        <v>142</v>
      </c>
      <c r="V21" s="304">
        <f>'[2]Format for District Mapping'!AT440</f>
        <v>0</v>
      </c>
      <c r="W21" s="304">
        <f>'[2]Format for District Mapping'!AU440</f>
        <v>421</v>
      </c>
    </row>
    <row r="22" spans="1:23" ht="54.95" customHeight="1">
      <c r="A22" s="302">
        <v>18</v>
      </c>
      <c r="B22" s="305" t="s">
        <v>36</v>
      </c>
      <c r="C22" s="304">
        <f>'[2]Format for District Mapping'!M564</f>
        <v>2630</v>
      </c>
      <c r="D22" s="304">
        <f>'[2]Format for District Mapping'!N564</f>
        <v>1898</v>
      </c>
      <c r="E22" s="304">
        <f>'[2]Format for District Mapping'!O564</f>
        <v>0</v>
      </c>
      <c r="F22" s="304">
        <f>'[2]Format for District Mapping'!P564</f>
        <v>4683</v>
      </c>
      <c r="G22" s="304">
        <f>'[2]Format for District Mapping'!Q564</f>
        <v>3672</v>
      </c>
      <c r="H22" s="304">
        <f>'[2]Format for District Mapping'!R564</f>
        <v>0</v>
      </c>
      <c r="I22" s="304">
        <f>'[2]Format for District Mapping'!S564</f>
        <v>12883</v>
      </c>
      <c r="J22" s="304">
        <f>'[2]Format for District Mapping'!AA564</f>
        <v>3947</v>
      </c>
      <c r="K22" s="304">
        <f>'[2]Format for District Mapping'!AB564</f>
        <v>2916</v>
      </c>
      <c r="L22" s="304">
        <f>'[2]Format for District Mapping'!AC564</f>
        <v>0</v>
      </c>
      <c r="M22" s="304">
        <f>'[2]Format for District Mapping'!AD564</f>
        <v>8147</v>
      </c>
      <c r="N22" s="304">
        <f>'[2]Format for District Mapping'!AE564</f>
        <v>5698</v>
      </c>
      <c r="O22" s="304">
        <f>'[2]Format for District Mapping'!AF564</f>
        <v>0</v>
      </c>
      <c r="P22" s="304">
        <f>'[2]Format for District Mapping'!AG564</f>
        <v>20708</v>
      </c>
      <c r="Q22" s="304">
        <f>'[2]Format for District Mapping'!AO564</f>
        <v>86</v>
      </c>
      <c r="R22" s="304">
        <f>'[2]Format for District Mapping'!AP564</f>
        <v>59</v>
      </c>
      <c r="S22" s="304">
        <f>'[2]Format for District Mapping'!AQ564</f>
        <v>0</v>
      </c>
      <c r="T22" s="304">
        <f>'[2]Format for District Mapping'!AR564</f>
        <v>171</v>
      </c>
      <c r="U22" s="304">
        <f>'[2]Format for District Mapping'!AS564</f>
        <v>163</v>
      </c>
      <c r="V22" s="304">
        <f>'[2]Format for District Mapping'!AT564</f>
        <v>0</v>
      </c>
      <c r="W22" s="304">
        <f>'[2]Format for District Mapping'!AU564</f>
        <v>479</v>
      </c>
    </row>
    <row r="23" spans="1:23" ht="54.95" customHeight="1">
      <c r="A23" s="302">
        <v>19</v>
      </c>
      <c r="B23" s="305" t="s">
        <v>37</v>
      </c>
      <c r="C23" s="304">
        <f>'[2]Format for District Mapping'!M595</f>
        <v>13010</v>
      </c>
      <c r="D23" s="304">
        <f>'[2]Format for District Mapping'!N595</f>
        <v>7801</v>
      </c>
      <c r="E23" s="304">
        <f>'[2]Format for District Mapping'!O595</f>
        <v>0</v>
      </c>
      <c r="F23" s="304">
        <f>'[2]Format for District Mapping'!P595</f>
        <v>14950</v>
      </c>
      <c r="G23" s="304">
        <f>'[2]Format for District Mapping'!Q595</f>
        <v>10847</v>
      </c>
      <c r="H23" s="304">
        <f>'[2]Format for District Mapping'!R595</f>
        <v>0</v>
      </c>
      <c r="I23" s="304">
        <f>'[2]Format for District Mapping'!S595</f>
        <v>46608</v>
      </c>
      <c r="J23" s="304">
        <f>'[2]Format for District Mapping'!AA595</f>
        <v>24052</v>
      </c>
      <c r="K23" s="304">
        <f>'[2]Format for District Mapping'!AB595</f>
        <v>14583</v>
      </c>
      <c r="L23" s="304">
        <f>'[2]Format for District Mapping'!AC595</f>
        <v>0</v>
      </c>
      <c r="M23" s="304">
        <f>'[2]Format for District Mapping'!AD595</f>
        <v>26867</v>
      </c>
      <c r="N23" s="304">
        <f>'[2]Format for District Mapping'!AE595</f>
        <v>20331</v>
      </c>
      <c r="O23" s="304">
        <f>'[2]Format for District Mapping'!AF595</f>
        <v>0</v>
      </c>
      <c r="P23" s="304">
        <f>'[2]Format for District Mapping'!AG595</f>
        <v>85833</v>
      </c>
      <c r="Q23" s="304">
        <f>'[2]Format for District Mapping'!AO595</f>
        <v>378</v>
      </c>
      <c r="R23" s="304">
        <f>'[2]Format for District Mapping'!AP595</f>
        <v>313</v>
      </c>
      <c r="S23" s="304">
        <f>'[2]Format for District Mapping'!AQ595</f>
        <v>0</v>
      </c>
      <c r="T23" s="304">
        <f>'[2]Format for District Mapping'!AR595</f>
        <v>793</v>
      </c>
      <c r="U23" s="304">
        <f>'[2]Format for District Mapping'!AS595</f>
        <v>709</v>
      </c>
      <c r="V23" s="304">
        <f>'[2]Format for District Mapping'!AT595</f>
        <v>0</v>
      </c>
      <c r="W23" s="304">
        <f>'[2]Format for District Mapping'!AU595</f>
        <v>2193</v>
      </c>
    </row>
    <row r="24" spans="1:23" ht="54.95" customHeight="1">
      <c r="A24" s="302">
        <v>20</v>
      </c>
      <c r="B24" s="305" t="s">
        <v>38</v>
      </c>
      <c r="C24" s="304">
        <f>'[2]Format for District Mapping'!M626</f>
        <v>0</v>
      </c>
      <c r="D24" s="304">
        <f>'[2]Format for District Mapping'!N626</f>
        <v>0</v>
      </c>
      <c r="E24" s="304">
        <f>'[2]Format for District Mapping'!O626</f>
        <v>0</v>
      </c>
      <c r="F24" s="304">
        <f>'[2]Format for District Mapping'!P626</f>
        <v>1765</v>
      </c>
      <c r="G24" s="304">
        <f>'[2]Format for District Mapping'!Q626</f>
        <v>1195</v>
      </c>
      <c r="H24" s="304">
        <f>'[2]Format for District Mapping'!R626</f>
        <v>0</v>
      </c>
      <c r="I24" s="304">
        <f>'[2]Format for District Mapping'!S626</f>
        <v>2960</v>
      </c>
      <c r="J24" s="304">
        <f>'[2]Format for District Mapping'!AA626</f>
        <v>0</v>
      </c>
      <c r="K24" s="304">
        <f>'[2]Format for District Mapping'!AB626</f>
        <v>0</v>
      </c>
      <c r="L24" s="304">
        <f>'[2]Format for District Mapping'!AC626</f>
        <v>0</v>
      </c>
      <c r="M24" s="304">
        <f>'[2]Format for District Mapping'!AD626</f>
        <v>2662</v>
      </c>
      <c r="N24" s="304">
        <f>'[2]Format for District Mapping'!AE626</f>
        <v>1812</v>
      </c>
      <c r="O24" s="304">
        <f>'[2]Format for District Mapping'!AF626</f>
        <v>0</v>
      </c>
      <c r="P24" s="304">
        <f>'[2]Format for District Mapping'!AG626</f>
        <v>4474</v>
      </c>
      <c r="Q24" s="304">
        <f>'[2]Format for District Mapping'!AO626</f>
        <v>0</v>
      </c>
      <c r="R24" s="304">
        <f>'[2]Format for District Mapping'!AP626</f>
        <v>0</v>
      </c>
      <c r="S24" s="304">
        <f>'[2]Format for District Mapping'!AQ626</f>
        <v>0</v>
      </c>
      <c r="T24" s="304">
        <f>'[2]Format for District Mapping'!AR626</f>
        <v>1155</v>
      </c>
      <c r="U24" s="304">
        <f>'[2]Format for District Mapping'!AS626</f>
        <v>652</v>
      </c>
      <c r="V24" s="304">
        <f>'[2]Format for District Mapping'!AT626</f>
        <v>0</v>
      </c>
      <c r="W24" s="304">
        <f>'[2]Format for District Mapping'!AU626</f>
        <v>1807</v>
      </c>
    </row>
    <row r="25" spans="1:23" ht="54.95" customHeight="1">
      <c r="A25" s="302">
        <v>21</v>
      </c>
      <c r="B25" s="305" t="s">
        <v>39</v>
      </c>
      <c r="C25" s="304">
        <f>'[2]Format for District Mapping'!M316</f>
        <v>2366</v>
      </c>
      <c r="D25" s="304">
        <f>'[2]Format for District Mapping'!N316</f>
        <v>938</v>
      </c>
      <c r="E25" s="304">
        <f>'[2]Format for District Mapping'!O316</f>
        <v>1</v>
      </c>
      <c r="F25" s="304">
        <f>'[2]Format for District Mapping'!P316</f>
        <v>20224</v>
      </c>
      <c r="G25" s="304">
        <f>'[2]Format for District Mapping'!Q316</f>
        <v>7326</v>
      </c>
      <c r="H25" s="304">
        <f>'[2]Format for District Mapping'!R316</f>
        <v>2</v>
      </c>
      <c r="I25" s="304">
        <f>'[2]Format for District Mapping'!S316</f>
        <v>30857</v>
      </c>
      <c r="J25" s="304">
        <f>'[2]Format for District Mapping'!AA316</f>
        <v>2850</v>
      </c>
      <c r="K25" s="304">
        <f>'[2]Format for District Mapping'!AB316</f>
        <v>1233</v>
      </c>
      <c r="L25" s="304">
        <f>'[2]Format for District Mapping'!AC316</f>
        <v>2</v>
      </c>
      <c r="M25" s="304">
        <f>'[2]Format for District Mapping'!AD316</f>
        <v>27908</v>
      </c>
      <c r="N25" s="304">
        <f>'[2]Format for District Mapping'!AE316</f>
        <v>10319</v>
      </c>
      <c r="O25" s="304">
        <f>'[2]Format for District Mapping'!AF316</f>
        <v>8</v>
      </c>
      <c r="P25" s="304">
        <f>'[2]Format for District Mapping'!AG316</f>
        <v>42320</v>
      </c>
      <c r="Q25" s="304">
        <f>'[2]Format for District Mapping'!AO316</f>
        <v>147</v>
      </c>
      <c r="R25" s="304">
        <f>'[2]Format for District Mapping'!AP316</f>
        <v>146</v>
      </c>
      <c r="S25" s="304">
        <f>'[2]Format for District Mapping'!AQ316</f>
        <v>0</v>
      </c>
      <c r="T25" s="304">
        <f>'[2]Format for District Mapping'!AR316</f>
        <v>3730</v>
      </c>
      <c r="U25" s="304">
        <f>'[2]Format for District Mapping'!AS316</f>
        <v>1835</v>
      </c>
      <c r="V25" s="304">
        <f>'[2]Format for District Mapping'!AT316</f>
        <v>0</v>
      </c>
      <c r="W25" s="304">
        <f>'[2]Format for District Mapping'!AU316</f>
        <v>5858</v>
      </c>
    </row>
    <row r="26" spans="1:23" ht="54.95" customHeight="1">
      <c r="A26" s="302">
        <v>22</v>
      </c>
      <c r="B26" s="305" t="s">
        <v>309</v>
      </c>
      <c r="C26" s="304">
        <f t="shared" ref="C26:W26" si="0">SUM(C5:C25)</f>
        <v>534135</v>
      </c>
      <c r="D26" s="304">
        <f t="shared" si="0"/>
        <v>371563</v>
      </c>
      <c r="E26" s="304">
        <f t="shared" si="0"/>
        <v>607</v>
      </c>
      <c r="F26" s="304">
        <f t="shared" si="0"/>
        <v>938915</v>
      </c>
      <c r="G26" s="304">
        <f t="shared" si="0"/>
        <v>582656</v>
      </c>
      <c r="H26" s="304">
        <f t="shared" si="0"/>
        <v>4047</v>
      </c>
      <c r="I26" s="304">
        <f t="shared" si="0"/>
        <v>2431923</v>
      </c>
      <c r="J26" s="304">
        <f t="shared" si="0"/>
        <v>1065401</v>
      </c>
      <c r="K26" s="304">
        <f t="shared" si="0"/>
        <v>808961</v>
      </c>
      <c r="L26" s="304">
        <f t="shared" si="0"/>
        <v>1385</v>
      </c>
      <c r="M26" s="304">
        <f t="shared" si="0"/>
        <v>2101556</v>
      </c>
      <c r="N26" s="304">
        <f t="shared" si="0"/>
        <v>1352095</v>
      </c>
      <c r="O26" s="304">
        <f t="shared" si="0"/>
        <v>10125</v>
      </c>
      <c r="P26" s="304">
        <f t="shared" si="0"/>
        <v>5339523</v>
      </c>
      <c r="Q26" s="304">
        <f t="shared" si="0"/>
        <v>276722</v>
      </c>
      <c r="R26" s="304">
        <f t="shared" si="0"/>
        <v>184312</v>
      </c>
      <c r="S26" s="304">
        <f t="shared" si="0"/>
        <v>129</v>
      </c>
      <c r="T26" s="304">
        <f t="shared" si="0"/>
        <v>235480</v>
      </c>
      <c r="U26" s="304">
        <f t="shared" si="0"/>
        <v>170481</v>
      </c>
      <c r="V26" s="304">
        <f t="shared" si="0"/>
        <v>24</v>
      </c>
      <c r="W26" s="304">
        <f t="shared" si="0"/>
        <v>867148</v>
      </c>
    </row>
    <row r="27" spans="1:23" ht="54.95" customHeight="1">
      <c r="A27" s="302">
        <v>23</v>
      </c>
      <c r="B27" s="305" t="s">
        <v>43</v>
      </c>
      <c r="C27" s="304">
        <f>'[2]Format for District Mapping'!M1123</f>
        <v>18968</v>
      </c>
      <c r="D27" s="304">
        <f>'[2]Format for District Mapping'!N1123</f>
        <v>11346</v>
      </c>
      <c r="E27" s="304">
        <f>'[2]Format for District Mapping'!O1123</f>
        <v>0</v>
      </c>
      <c r="F27" s="304">
        <f>'[2]Format for District Mapping'!P1123</f>
        <v>62645</v>
      </c>
      <c r="G27" s="304">
        <f>'[2]Format for District Mapping'!Q1123</f>
        <v>45759</v>
      </c>
      <c r="H27" s="304">
        <f>'[2]Format for District Mapping'!R1123</f>
        <v>0</v>
      </c>
      <c r="I27" s="304">
        <f>'[2]Format for District Mapping'!S1123</f>
        <v>138718</v>
      </c>
      <c r="J27" s="304">
        <f>'[2]Format for District Mapping'!AA1123</f>
        <v>28031</v>
      </c>
      <c r="K27" s="304">
        <f>'[2]Format for District Mapping'!AB1123</f>
        <v>18859</v>
      </c>
      <c r="L27" s="304">
        <f>'[2]Format for District Mapping'!AC1123</f>
        <v>0</v>
      </c>
      <c r="M27" s="304">
        <f>'[2]Format for District Mapping'!AD1123</f>
        <v>84685</v>
      </c>
      <c r="N27" s="304">
        <f>'[2]Format for District Mapping'!AE1123</f>
        <v>63105</v>
      </c>
      <c r="O27" s="304">
        <f>'[2]Format for District Mapping'!AF1123</f>
        <v>0</v>
      </c>
      <c r="P27" s="304">
        <f>'[2]Format for District Mapping'!AG1123</f>
        <v>194680</v>
      </c>
      <c r="Q27" s="304">
        <f>'[2]Format for District Mapping'!AO1123</f>
        <v>5541</v>
      </c>
      <c r="R27" s="304">
        <f>'[2]Format for District Mapping'!AP1123</f>
        <v>2413</v>
      </c>
      <c r="S27" s="304">
        <f>'[2]Format for District Mapping'!AQ1123</f>
        <v>1</v>
      </c>
      <c r="T27" s="304">
        <f>'[2]Format for District Mapping'!AR1123</f>
        <v>17289</v>
      </c>
      <c r="U27" s="304">
        <f>'[2]Format for District Mapping'!AS1123</f>
        <v>7786</v>
      </c>
      <c r="V27" s="304">
        <f>'[2]Format for District Mapping'!AT1123</f>
        <v>17</v>
      </c>
      <c r="W27" s="304">
        <f>'[2]Format for District Mapping'!AU1123</f>
        <v>33047</v>
      </c>
    </row>
    <row r="28" spans="1:23" ht="54.95" customHeight="1">
      <c r="A28" s="302">
        <v>24</v>
      </c>
      <c r="B28" s="305" t="s">
        <v>310</v>
      </c>
      <c r="C28" s="304">
        <f>'[2]Format for District Mapping'!M906</f>
        <v>3660</v>
      </c>
      <c r="D28" s="304">
        <f>'[2]Format for District Mapping'!N906</f>
        <v>1884</v>
      </c>
      <c r="E28" s="304">
        <f>'[2]Format for District Mapping'!O906</f>
        <v>0</v>
      </c>
      <c r="F28" s="304">
        <f>'[2]Format for District Mapping'!P906</f>
        <v>13358</v>
      </c>
      <c r="G28" s="304">
        <f>'[2]Format for District Mapping'!Q906</f>
        <v>4827</v>
      </c>
      <c r="H28" s="304">
        <f>'[2]Format for District Mapping'!R906</f>
        <v>0</v>
      </c>
      <c r="I28" s="304">
        <f>'[2]Format for District Mapping'!S906</f>
        <v>23729</v>
      </c>
      <c r="J28" s="304">
        <f>'[2]Format for District Mapping'!AA906</f>
        <v>5993</v>
      </c>
      <c r="K28" s="304">
        <f>'[2]Format for District Mapping'!AB906</f>
        <v>3285</v>
      </c>
      <c r="L28" s="304">
        <f>'[2]Format for District Mapping'!AC906</f>
        <v>0</v>
      </c>
      <c r="M28" s="304">
        <f>'[2]Format for District Mapping'!AD906</f>
        <v>23588</v>
      </c>
      <c r="N28" s="304">
        <f>'[2]Format for District Mapping'!AE906</f>
        <v>7983</v>
      </c>
      <c r="O28" s="304">
        <f>'[2]Format for District Mapping'!AF906</f>
        <v>0</v>
      </c>
      <c r="P28" s="304">
        <f>'[2]Format for District Mapping'!AG906</f>
        <v>40849</v>
      </c>
      <c r="Q28" s="304">
        <f>'[2]Format for District Mapping'!AO906</f>
        <v>100</v>
      </c>
      <c r="R28" s="304">
        <f>'[2]Format for District Mapping'!AP906</f>
        <v>39</v>
      </c>
      <c r="S28" s="304">
        <f>'[2]Format for District Mapping'!AQ906</f>
        <v>0</v>
      </c>
      <c r="T28" s="304">
        <f>'[2]Format for District Mapping'!AR906</f>
        <v>739</v>
      </c>
      <c r="U28" s="304">
        <f>'[2]Format for District Mapping'!AS906</f>
        <v>259</v>
      </c>
      <c r="V28" s="304">
        <f>'[2]Format for District Mapping'!AT906</f>
        <v>0</v>
      </c>
      <c r="W28" s="304">
        <f>'[2]Format for District Mapping'!AU906</f>
        <v>1137</v>
      </c>
    </row>
    <row r="29" spans="1:23" ht="54.95" customHeight="1">
      <c r="A29" s="302">
        <v>25</v>
      </c>
      <c r="B29" s="305" t="s">
        <v>45</v>
      </c>
      <c r="C29" s="304">
        <f>'[2]Format for District Mapping'!M1154</f>
        <v>16</v>
      </c>
      <c r="D29" s="304">
        <f>'[2]Format for District Mapping'!N1154</f>
        <v>9</v>
      </c>
      <c r="E29" s="304">
        <f>'[2]Format for District Mapping'!O1154</f>
        <v>0</v>
      </c>
      <c r="F29" s="304">
        <f>'[2]Format for District Mapping'!P1154</f>
        <v>216</v>
      </c>
      <c r="G29" s="304">
        <f>'[2]Format for District Mapping'!Q1154</f>
        <v>159</v>
      </c>
      <c r="H29" s="304">
        <f>'[2]Format for District Mapping'!R1154</f>
        <v>0</v>
      </c>
      <c r="I29" s="304">
        <f>'[2]Format for District Mapping'!S1154</f>
        <v>400</v>
      </c>
      <c r="J29" s="304">
        <f>'[2]Format for District Mapping'!AA1154</f>
        <v>32</v>
      </c>
      <c r="K29" s="304">
        <f>'[2]Format for District Mapping'!AB1154</f>
        <v>11</v>
      </c>
      <c r="L29" s="304">
        <f>'[2]Format for District Mapping'!AC1154</f>
        <v>0</v>
      </c>
      <c r="M29" s="304">
        <f>'[2]Format for District Mapping'!AD1154</f>
        <v>241</v>
      </c>
      <c r="N29" s="304">
        <f>'[2]Format for District Mapping'!AE1154</f>
        <v>137</v>
      </c>
      <c r="O29" s="304">
        <f>'[2]Format for District Mapping'!AF1154</f>
        <v>0</v>
      </c>
      <c r="P29" s="304">
        <f>'[2]Format for District Mapping'!AG1154</f>
        <v>421</v>
      </c>
      <c r="Q29" s="304">
        <f>'[2]Format for District Mapping'!AO1154</f>
        <v>9</v>
      </c>
      <c r="R29" s="304">
        <f>'[2]Format for District Mapping'!AP1154</f>
        <v>5</v>
      </c>
      <c r="S29" s="304">
        <f>'[2]Format for District Mapping'!AQ1154</f>
        <v>0</v>
      </c>
      <c r="T29" s="304">
        <f>'[2]Format for District Mapping'!AR1154</f>
        <v>35</v>
      </c>
      <c r="U29" s="304">
        <f>'[2]Format for District Mapping'!AS1154</f>
        <v>19</v>
      </c>
      <c r="V29" s="304">
        <f>'[2]Format for District Mapping'!AT1154</f>
        <v>0</v>
      </c>
      <c r="W29" s="304">
        <f>'[2]Format for District Mapping'!AU1154</f>
        <v>68</v>
      </c>
    </row>
    <row r="30" spans="1:23" ht="54.95" customHeight="1">
      <c r="A30" s="302">
        <v>26</v>
      </c>
      <c r="B30" s="305" t="s">
        <v>46</v>
      </c>
      <c r="C30" s="304">
        <f>'[2]Format for District Mapping'!M1092</f>
        <v>84</v>
      </c>
      <c r="D30" s="304">
        <f>'[2]Format for District Mapping'!N1092</f>
        <v>34</v>
      </c>
      <c r="E30" s="304">
        <f>'[2]Format for District Mapping'!O1092</f>
        <v>0</v>
      </c>
      <c r="F30" s="304">
        <f>'[2]Format for District Mapping'!P1092</f>
        <v>1861</v>
      </c>
      <c r="G30" s="304">
        <f>'[2]Format for District Mapping'!Q1092</f>
        <v>1214</v>
      </c>
      <c r="H30" s="304">
        <f>'[2]Format for District Mapping'!R1092</f>
        <v>0</v>
      </c>
      <c r="I30" s="304">
        <f>'[2]Format for District Mapping'!S1092</f>
        <v>3193</v>
      </c>
      <c r="J30" s="304">
        <f>'[2]Format for District Mapping'!AA1092</f>
        <v>0</v>
      </c>
      <c r="K30" s="304">
        <f>'[2]Format for District Mapping'!AB1092</f>
        <v>0</v>
      </c>
      <c r="L30" s="304">
        <f>'[2]Format for District Mapping'!AC1092</f>
        <v>0</v>
      </c>
      <c r="M30" s="304">
        <f>'[2]Format for District Mapping'!AD1092</f>
        <v>2386</v>
      </c>
      <c r="N30" s="304">
        <f>'[2]Format for District Mapping'!AE1092</f>
        <v>1507</v>
      </c>
      <c r="O30" s="304">
        <f>'[2]Format for District Mapping'!AF1092</f>
        <v>0</v>
      </c>
      <c r="P30" s="304">
        <f>'[2]Format for District Mapping'!AG1092</f>
        <v>3893</v>
      </c>
      <c r="Q30" s="304">
        <f>'[2]Format for District Mapping'!AO1092</f>
        <v>0</v>
      </c>
      <c r="R30" s="304">
        <f>'[2]Format for District Mapping'!AP1092</f>
        <v>0</v>
      </c>
      <c r="S30" s="304">
        <f>'[2]Format for District Mapping'!AQ1092</f>
        <v>0</v>
      </c>
      <c r="T30" s="304">
        <f>'[2]Format for District Mapping'!AR1092</f>
        <v>130</v>
      </c>
      <c r="U30" s="304">
        <f>'[2]Format for District Mapping'!AS1092</f>
        <v>62</v>
      </c>
      <c r="V30" s="304">
        <f>'[2]Format for District Mapping'!AT1092</f>
        <v>0</v>
      </c>
      <c r="W30" s="304">
        <f>'[2]Format for District Mapping'!AU1092</f>
        <v>192</v>
      </c>
    </row>
    <row r="31" spans="1:23" ht="54.95" customHeight="1">
      <c r="A31" s="302">
        <v>27</v>
      </c>
      <c r="B31" s="305" t="s">
        <v>47</v>
      </c>
      <c r="C31" s="304">
        <f>'[2]Format for District Mapping'!M1185</f>
        <v>87</v>
      </c>
      <c r="D31" s="304">
        <f>'[2]Format for District Mapping'!N1185</f>
        <v>42</v>
      </c>
      <c r="E31" s="304">
        <f>'[2]Format for District Mapping'!O1185</f>
        <v>0</v>
      </c>
      <c r="F31" s="304">
        <f>'[2]Format for District Mapping'!P1185</f>
        <v>677</v>
      </c>
      <c r="G31" s="304">
        <f>'[2]Format for District Mapping'!Q1185</f>
        <v>321</v>
      </c>
      <c r="H31" s="304">
        <f>'[2]Format for District Mapping'!R1185</f>
        <v>0</v>
      </c>
      <c r="I31" s="304">
        <f>'[2]Format for District Mapping'!S1185</f>
        <v>1127</v>
      </c>
      <c r="J31" s="304">
        <f>'[2]Format for District Mapping'!AA1185</f>
        <v>0</v>
      </c>
      <c r="K31" s="304">
        <f>'[2]Format for District Mapping'!AB1185</f>
        <v>0</v>
      </c>
      <c r="L31" s="304">
        <f>'[2]Format for District Mapping'!AC1185</f>
        <v>0</v>
      </c>
      <c r="M31" s="304">
        <f>'[2]Format for District Mapping'!AD1185</f>
        <v>1054</v>
      </c>
      <c r="N31" s="304">
        <f>'[2]Format for District Mapping'!AE1185</f>
        <v>479</v>
      </c>
      <c r="O31" s="304">
        <f>'[2]Format for District Mapping'!AF1185</f>
        <v>0</v>
      </c>
      <c r="P31" s="304">
        <f>'[2]Format for District Mapping'!AG1185</f>
        <v>1533</v>
      </c>
      <c r="Q31" s="304">
        <f>'[2]Format for District Mapping'!AO1185</f>
        <v>0</v>
      </c>
      <c r="R31" s="304">
        <f>'[2]Format for District Mapping'!AP1185</f>
        <v>0</v>
      </c>
      <c r="S31" s="304">
        <f>'[2]Format for District Mapping'!AQ1185</f>
        <v>0</v>
      </c>
      <c r="T31" s="304">
        <f>'[2]Format for District Mapping'!AR1185</f>
        <v>309</v>
      </c>
      <c r="U31" s="304">
        <f>'[2]Format for District Mapping'!AS1185</f>
        <v>94</v>
      </c>
      <c r="V31" s="304">
        <f>'[2]Format for District Mapping'!AT1185</f>
        <v>0</v>
      </c>
      <c r="W31" s="304">
        <f>'[2]Format for District Mapping'!AU1185</f>
        <v>403</v>
      </c>
    </row>
    <row r="32" spans="1:23" ht="54.95" customHeight="1">
      <c r="A32" s="302">
        <v>28</v>
      </c>
      <c r="B32" s="305" t="s">
        <v>48</v>
      </c>
      <c r="C32" s="306">
        <f>'[2]Format for District Mapping'!M720</f>
        <v>2957</v>
      </c>
      <c r="D32" s="306">
        <f>'[2]Format for District Mapping'!N720</f>
        <v>1504</v>
      </c>
      <c r="E32" s="306">
        <f>'[2]Format for District Mapping'!O720</f>
        <v>2</v>
      </c>
      <c r="F32" s="306">
        <f>'[2]Format for District Mapping'!P720</f>
        <v>2531</v>
      </c>
      <c r="G32" s="306">
        <f>'[2]Format for District Mapping'!Q720</f>
        <v>1858</v>
      </c>
      <c r="H32" s="306">
        <f>'[2]Format for District Mapping'!R720</f>
        <v>3</v>
      </c>
      <c r="I32" s="306">
        <f>'[2]Format for District Mapping'!S720</f>
        <v>8855</v>
      </c>
      <c r="J32" s="306">
        <f>'[2]Format for District Mapping'!AA720</f>
        <v>4256</v>
      </c>
      <c r="K32" s="306">
        <f>'[2]Format for District Mapping'!AB720</f>
        <v>2258</v>
      </c>
      <c r="L32" s="306">
        <f>'[2]Format for District Mapping'!AC720</f>
        <v>2</v>
      </c>
      <c r="M32" s="306">
        <f>'[2]Format for District Mapping'!AD720</f>
        <v>4550</v>
      </c>
      <c r="N32" s="306">
        <f>'[2]Format for District Mapping'!AE720</f>
        <v>2810</v>
      </c>
      <c r="O32" s="306">
        <f>'[2]Format for District Mapping'!AF720</f>
        <v>5</v>
      </c>
      <c r="P32" s="306">
        <f>'[2]Format for District Mapping'!AG720</f>
        <v>13881</v>
      </c>
      <c r="Q32" s="306">
        <f>'[2]Format for District Mapping'!AO720</f>
        <v>12492</v>
      </c>
      <c r="R32" s="306">
        <f>'[2]Format for District Mapping'!AP720</f>
        <v>66</v>
      </c>
      <c r="S32" s="306">
        <f>'[2]Format for District Mapping'!AQ720</f>
        <v>64</v>
      </c>
      <c r="T32" s="306">
        <f>'[2]Format for District Mapping'!AR720</f>
        <v>0</v>
      </c>
      <c r="U32" s="306">
        <f>'[2]Format for District Mapping'!AS720</f>
        <v>150</v>
      </c>
      <c r="V32" s="306">
        <f>'[2]Format for District Mapping'!AT720</f>
        <v>165</v>
      </c>
      <c r="W32" s="306">
        <f>'[2]Format for District Mapping'!AU720</f>
        <v>12937</v>
      </c>
    </row>
    <row r="33" spans="1:23" ht="54.95" customHeight="1">
      <c r="A33" s="302">
        <v>29</v>
      </c>
      <c r="B33" s="305" t="s">
        <v>311</v>
      </c>
      <c r="C33" s="306">
        <f>'[2]Format for District Mapping'!M844</f>
        <v>0</v>
      </c>
      <c r="D33" s="306">
        <f>'[2]Format for District Mapping'!N844</f>
        <v>0</v>
      </c>
      <c r="E33" s="306">
        <f>'[2]Format for District Mapping'!O844</f>
        <v>0</v>
      </c>
      <c r="F33" s="306">
        <f>'[2]Format for District Mapping'!P844</f>
        <v>206</v>
      </c>
      <c r="G33" s="306">
        <f>'[2]Format for District Mapping'!Q844</f>
        <v>102</v>
      </c>
      <c r="H33" s="306">
        <f>'[2]Format for District Mapping'!R844</f>
        <v>0</v>
      </c>
      <c r="I33" s="306">
        <f>'[2]Format for District Mapping'!S844</f>
        <v>308</v>
      </c>
      <c r="J33" s="306">
        <f>'[2]Format for District Mapping'!AA844</f>
        <v>0</v>
      </c>
      <c r="K33" s="306">
        <f>'[2]Format for District Mapping'!AB844</f>
        <v>0</v>
      </c>
      <c r="L33" s="306">
        <f>'[2]Format for District Mapping'!AC844</f>
        <v>0</v>
      </c>
      <c r="M33" s="306">
        <f>'[2]Format for District Mapping'!AD844</f>
        <v>302</v>
      </c>
      <c r="N33" s="306">
        <f>'[2]Format for District Mapping'!AE844</f>
        <v>140</v>
      </c>
      <c r="O33" s="306">
        <f>'[2]Format for District Mapping'!AF844</f>
        <v>0</v>
      </c>
      <c r="P33" s="306">
        <f>'[2]Format for District Mapping'!AG844</f>
        <v>442</v>
      </c>
      <c r="Q33" s="306">
        <f>'[2]Format for District Mapping'!AO844</f>
        <v>0</v>
      </c>
      <c r="R33" s="306">
        <f>'[2]Format for District Mapping'!AP844</f>
        <v>0</v>
      </c>
      <c r="S33" s="306">
        <f>'[2]Format for District Mapping'!AQ844</f>
        <v>0</v>
      </c>
      <c r="T33" s="306">
        <f>'[2]Format for District Mapping'!AR844</f>
        <v>37</v>
      </c>
      <c r="U33" s="306">
        <f>'[2]Format for District Mapping'!AS844</f>
        <v>18</v>
      </c>
      <c r="V33" s="306">
        <f>'[2]Format for District Mapping'!AT844</f>
        <v>0</v>
      </c>
      <c r="W33" s="306">
        <f>'[2]Format for District Mapping'!AU844</f>
        <v>55</v>
      </c>
    </row>
    <row r="34" spans="1:23" ht="54.95" customHeight="1">
      <c r="A34" s="302">
        <v>30</v>
      </c>
      <c r="B34" s="305" t="s">
        <v>50</v>
      </c>
      <c r="C34" s="306">
        <f>'[2]Format for District Mapping'!M875</f>
        <v>1078</v>
      </c>
      <c r="D34" s="306">
        <f>'[2]Format for District Mapping'!N875</f>
        <v>792</v>
      </c>
      <c r="E34" s="306">
        <f>'[2]Format for District Mapping'!O875</f>
        <v>0</v>
      </c>
      <c r="F34" s="306">
        <f>'[2]Format for District Mapping'!P875</f>
        <v>3810</v>
      </c>
      <c r="G34" s="306">
        <f>'[2]Format for District Mapping'!Q875</f>
        <v>2626</v>
      </c>
      <c r="H34" s="306">
        <f>'[2]Format for District Mapping'!R875</f>
        <v>0</v>
      </c>
      <c r="I34" s="306">
        <f>'[2]Format for District Mapping'!S875</f>
        <v>8306</v>
      </c>
      <c r="J34" s="306">
        <f>'[2]Format for District Mapping'!AA875</f>
        <v>332</v>
      </c>
      <c r="K34" s="306">
        <f>'[2]Format for District Mapping'!AB875</f>
        <v>188</v>
      </c>
      <c r="L34" s="306">
        <f>'[2]Format for District Mapping'!AC875</f>
        <v>0</v>
      </c>
      <c r="M34" s="306">
        <f>'[2]Format for District Mapping'!AD875</f>
        <v>6612</v>
      </c>
      <c r="N34" s="306">
        <f>'[2]Format for District Mapping'!AE875</f>
        <v>4279</v>
      </c>
      <c r="O34" s="306">
        <f>'[2]Format for District Mapping'!AF875</f>
        <v>0</v>
      </c>
      <c r="P34" s="306">
        <f>'[2]Format for District Mapping'!AG875</f>
        <v>11411</v>
      </c>
      <c r="Q34" s="306">
        <f>'[2]Format for District Mapping'!AO875</f>
        <v>42</v>
      </c>
      <c r="R34" s="306">
        <f>'[2]Format for District Mapping'!AP875</f>
        <v>10</v>
      </c>
      <c r="S34" s="306">
        <f>'[2]Format for District Mapping'!AQ875</f>
        <v>0</v>
      </c>
      <c r="T34" s="306">
        <f>'[2]Format for District Mapping'!AR875</f>
        <v>163</v>
      </c>
      <c r="U34" s="306">
        <f>'[2]Format for District Mapping'!AS875</f>
        <v>169</v>
      </c>
      <c r="V34" s="306">
        <f>'[2]Format for District Mapping'!AT875</f>
        <v>0</v>
      </c>
      <c r="W34" s="306">
        <f>'[2]Format for District Mapping'!AU875</f>
        <v>384</v>
      </c>
    </row>
    <row r="35" spans="1:23" ht="54.95" customHeight="1">
      <c r="A35" s="302">
        <v>31</v>
      </c>
      <c r="B35" s="305" t="s">
        <v>51</v>
      </c>
      <c r="C35" s="306">
        <f>'[2]Format for District Mapping'!M937</f>
        <v>64</v>
      </c>
      <c r="D35" s="306">
        <f>'[2]Format for District Mapping'!N937</f>
        <v>31</v>
      </c>
      <c r="E35" s="306">
        <f>'[2]Format for District Mapping'!O937</f>
        <v>0</v>
      </c>
      <c r="F35" s="306">
        <f>'[2]Format for District Mapping'!P937</f>
        <v>1908</v>
      </c>
      <c r="G35" s="306">
        <f>'[2]Format for District Mapping'!Q937</f>
        <v>1355</v>
      </c>
      <c r="H35" s="306">
        <f>'[2]Format for District Mapping'!R937</f>
        <v>0</v>
      </c>
      <c r="I35" s="306">
        <f>'[2]Format for District Mapping'!S937</f>
        <v>3358</v>
      </c>
      <c r="J35" s="306">
        <f>'[2]Format for District Mapping'!AA937</f>
        <v>79</v>
      </c>
      <c r="K35" s="306">
        <f>'[2]Format for District Mapping'!AB937</f>
        <v>49</v>
      </c>
      <c r="L35" s="306">
        <f>'[2]Format for District Mapping'!AC937</f>
        <v>0</v>
      </c>
      <c r="M35" s="306">
        <f>'[2]Format for District Mapping'!AD937</f>
        <v>2970</v>
      </c>
      <c r="N35" s="306">
        <f>'[2]Format for District Mapping'!AE937</f>
        <v>1931</v>
      </c>
      <c r="O35" s="306">
        <f>'[2]Format for District Mapping'!AF937</f>
        <v>0</v>
      </c>
      <c r="P35" s="306">
        <f>'[2]Format for District Mapping'!AG937</f>
        <v>5029</v>
      </c>
      <c r="Q35" s="306">
        <f>'[2]Format for District Mapping'!AO937</f>
        <v>0</v>
      </c>
      <c r="R35" s="306">
        <f>'[2]Format for District Mapping'!AP937</f>
        <v>1</v>
      </c>
      <c r="S35" s="306">
        <f>'[2]Format for District Mapping'!AQ937</f>
        <v>0</v>
      </c>
      <c r="T35" s="306">
        <f>'[2]Format for District Mapping'!AR937</f>
        <v>47</v>
      </c>
      <c r="U35" s="306">
        <f>'[2]Format for District Mapping'!AS937</f>
        <v>46</v>
      </c>
      <c r="V35" s="306">
        <f>'[2]Format for District Mapping'!AT937</f>
        <v>0</v>
      </c>
      <c r="W35" s="306">
        <f>'[2]Format for District Mapping'!AU937</f>
        <v>94</v>
      </c>
    </row>
    <row r="36" spans="1:23" ht="54.95" customHeight="1">
      <c r="A36" s="302">
        <v>32</v>
      </c>
      <c r="B36" s="305" t="s">
        <v>52</v>
      </c>
      <c r="C36" s="306">
        <f>'[2]Format for District Mapping'!M968</f>
        <v>559</v>
      </c>
      <c r="D36" s="306">
        <f>'[2]Format for District Mapping'!N968</f>
        <v>105</v>
      </c>
      <c r="E36" s="306">
        <f>'[2]Format for District Mapping'!O968</f>
        <v>0</v>
      </c>
      <c r="F36" s="306">
        <f>'[2]Format for District Mapping'!P968</f>
        <v>122</v>
      </c>
      <c r="G36" s="306">
        <f>'[2]Format for District Mapping'!Q968</f>
        <v>34</v>
      </c>
      <c r="H36" s="306">
        <f>'[2]Format for District Mapping'!R968</f>
        <v>1</v>
      </c>
      <c r="I36" s="306">
        <f>'[2]Format for District Mapping'!S968</f>
        <v>821</v>
      </c>
      <c r="J36" s="306">
        <f>'[2]Format for District Mapping'!AA968</f>
        <v>1239</v>
      </c>
      <c r="K36" s="306">
        <f>'[2]Format for District Mapping'!AB968</f>
        <v>4685</v>
      </c>
      <c r="L36" s="306">
        <f>'[2]Format for District Mapping'!AC968</f>
        <v>8</v>
      </c>
      <c r="M36" s="306">
        <f>'[2]Format for District Mapping'!AD968</f>
        <v>192</v>
      </c>
      <c r="N36" s="306">
        <f>'[2]Format for District Mapping'!AE968</f>
        <v>3654</v>
      </c>
      <c r="O36" s="306">
        <f>'[2]Format for District Mapping'!AF968</f>
        <v>0</v>
      </c>
      <c r="P36" s="306">
        <f>'[2]Format for District Mapping'!AG968</f>
        <v>9778</v>
      </c>
      <c r="Q36" s="306">
        <f>'[2]Format for District Mapping'!AO968</f>
        <v>73</v>
      </c>
      <c r="R36" s="306">
        <f>'[2]Format for District Mapping'!AP968</f>
        <v>45</v>
      </c>
      <c r="S36" s="306">
        <f>'[2]Format for District Mapping'!AQ968</f>
        <v>0</v>
      </c>
      <c r="T36" s="306">
        <f>'[2]Format for District Mapping'!AR968</f>
        <v>12</v>
      </c>
      <c r="U36" s="306">
        <f>'[2]Format for District Mapping'!AS968</f>
        <v>4</v>
      </c>
      <c r="V36" s="306">
        <f>'[2]Format for District Mapping'!AT968</f>
        <v>0</v>
      </c>
      <c r="W36" s="306">
        <f>'[2]Format for District Mapping'!AU968</f>
        <v>134</v>
      </c>
    </row>
    <row r="37" spans="1:23" ht="54.95" customHeight="1">
      <c r="A37" s="302">
        <v>33</v>
      </c>
      <c r="B37" s="305" t="s">
        <v>53</v>
      </c>
      <c r="C37" s="306">
        <f>'[2]Format for District Mapping'!M999</f>
        <v>60</v>
      </c>
      <c r="D37" s="306">
        <f>'[2]Format for District Mapping'!N999</f>
        <v>80</v>
      </c>
      <c r="E37" s="306">
        <f>'[2]Format for District Mapping'!O999</f>
        <v>0</v>
      </c>
      <c r="F37" s="306">
        <f>'[2]Format for District Mapping'!P999</f>
        <v>7021</v>
      </c>
      <c r="G37" s="306">
        <f>'[2]Format for District Mapping'!Q999</f>
        <v>6517</v>
      </c>
      <c r="H37" s="306">
        <f>'[2]Format for District Mapping'!R999</f>
        <v>0</v>
      </c>
      <c r="I37" s="306">
        <f>'[2]Format for District Mapping'!S999</f>
        <v>13678</v>
      </c>
      <c r="J37" s="306">
        <f>'[2]Format for District Mapping'!AA999</f>
        <v>154</v>
      </c>
      <c r="K37" s="306">
        <f>'[2]Format for District Mapping'!AB999</f>
        <v>114</v>
      </c>
      <c r="L37" s="306">
        <f>'[2]Format for District Mapping'!AC999</f>
        <v>0</v>
      </c>
      <c r="M37" s="306">
        <f>'[2]Format for District Mapping'!AD999</f>
        <v>12648</v>
      </c>
      <c r="N37" s="306">
        <f>'[2]Format for District Mapping'!AE999</f>
        <v>10504</v>
      </c>
      <c r="O37" s="306">
        <f>'[2]Format for District Mapping'!AF999</f>
        <v>0</v>
      </c>
      <c r="P37" s="306">
        <f>'[2]Format for District Mapping'!AG999</f>
        <v>23420</v>
      </c>
      <c r="Q37" s="306">
        <f>'[2]Format for District Mapping'!AO999</f>
        <v>1</v>
      </c>
      <c r="R37" s="306">
        <f>'[2]Format for District Mapping'!AP999</f>
        <v>0</v>
      </c>
      <c r="S37" s="306">
        <f>'[2]Format for District Mapping'!AQ999</f>
        <v>0</v>
      </c>
      <c r="T37" s="306">
        <f>'[2]Format for District Mapping'!AR999</f>
        <v>236</v>
      </c>
      <c r="U37" s="306">
        <f>'[2]Format for District Mapping'!AS999</f>
        <v>223</v>
      </c>
      <c r="V37" s="306">
        <f>'[2]Format for District Mapping'!AT999</f>
        <v>0</v>
      </c>
      <c r="W37" s="306">
        <f>'[2]Format for District Mapping'!AU999</f>
        <v>460</v>
      </c>
    </row>
    <row r="38" spans="1:23" ht="54.95" customHeight="1">
      <c r="A38" s="302">
        <v>34</v>
      </c>
      <c r="B38" s="305" t="s">
        <v>54</v>
      </c>
      <c r="C38" s="306">
        <f>'[2]Format for District Mapping'!M1030</f>
        <v>0</v>
      </c>
      <c r="D38" s="306">
        <f>'[2]Format for District Mapping'!N1030</f>
        <v>0</v>
      </c>
      <c r="E38" s="306">
        <f>'[2]Format for District Mapping'!O1030</f>
        <v>0</v>
      </c>
      <c r="F38" s="306">
        <f>'[2]Format for District Mapping'!P1030</f>
        <v>2045</v>
      </c>
      <c r="G38" s="306">
        <f>'[2]Format for District Mapping'!Q1030</f>
        <v>1158</v>
      </c>
      <c r="H38" s="306">
        <f>'[2]Format for District Mapping'!R1030</f>
        <v>0</v>
      </c>
      <c r="I38" s="306">
        <f>'[2]Format for District Mapping'!S1030</f>
        <v>3203</v>
      </c>
      <c r="J38" s="306">
        <f>'[2]Format for District Mapping'!AA1030</f>
        <v>0</v>
      </c>
      <c r="K38" s="306">
        <f>'[2]Format for District Mapping'!AB1030</f>
        <v>0</v>
      </c>
      <c r="L38" s="306">
        <f>'[2]Format for District Mapping'!AC1030</f>
        <v>0</v>
      </c>
      <c r="M38" s="306">
        <f>'[2]Format for District Mapping'!AD1030</f>
        <v>2793</v>
      </c>
      <c r="N38" s="306">
        <f>'[2]Format for District Mapping'!AE1030</f>
        <v>1436</v>
      </c>
      <c r="O38" s="306">
        <f>'[2]Format for District Mapping'!AF1030</f>
        <v>0</v>
      </c>
      <c r="P38" s="306">
        <f>'[2]Format for District Mapping'!AG1030</f>
        <v>4229</v>
      </c>
      <c r="Q38" s="306">
        <f>'[2]Format for District Mapping'!AO1030</f>
        <v>0</v>
      </c>
      <c r="R38" s="306">
        <f>'[2]Format for District Mapping'!AP1030</f>
        <v>0</v>
      </c>
      <c r="S38" s="306">
        <f>'[2]Format for District Mapping'!AQ1030</f>
        <v>0</v>
      </c>
      <c r="T38" s="306">
        <f>'[2]Format for District Mapping'!AR1030</f>
        <v>366</v>
      </c>
      <c r="U38" s="306">
        <f>'[2]Format for District Mapping'!AS1030</f>
        <v>147</v>
      </c>
      <c r="V38" s="306">
        <f>'[2]Format for District Mapping'!AT1030</f>
        <v>0</v>
      </c>
      <c r="W38" s="306">
        <f>'[2]Format for District Mapping'!AU1030</f>
        <v>513</v>
      </c>
    </row>
    <row r="39" spans="1:23" ht="54.95" customHeight="1">
      <c r="A39" s="302">
        <v>35</v>
      </c>
      <c r="B39" s="305" t="s">
        <v>55</v>
      </c>
      <c r="C39" s="306">
        <f>'[2]Format for District Mapping'!M813</f>
        <v>10</v>
      </c>
      <c r="D39" s="306">
        <f>'[2]Format for District Mapping'!N813</f>
        <v>3</v>
      </c>
      <c r="E39" s="306">
        <f>'[2]Format for District Mapping'!O813</f>
        <v>0</v>
      </c>
      <c r="F39" s="306">
        <f>'[2]Format for District Mapping'!P813</f>
        <v>32</v>
      </c>
      <c r="G39" s="306">
        <f>'[2]Format for District Mapping'!Q813</f>
        <v>13</v>
      </c>
      <c r="H39" s="306">
        <f>'[2]Format for District Mapping'!R813</f>
        <v>0</v>
      </c>
      <c r="I39" s="306">
        <f>'[2]Format for District Mapping'!S813</f>
        <v>58</v>
      </c>
      <c r="J39" s="306">
        <f>'[2]Format for District Mapping'!AA813</f>
        <v>108</v>
      </c>
      <c r="K39" s="306">
        <f>'[2]Format for District Mapping'!AB813</f>
        <v>31</v>
      </c>
      <c r="L39" s="306">
        <f>'[2]Format for District Mapping'!AC813</f>
        <v>0</v>
      </c>
      <c r="M39" s="306">
        <f>'[2]Format for District Mapping'!AD813</f>
        <v>249</v>
      </c>
      <c r="N39" s="306">
        <f>'[2]Format for District Mapping'!AE813</f>
        <v>136</v>
      </c>
      <c r="O39" s="306">
        <f>'[2]Format for District Mapping'!AF813</f>
        <v>0</v>
      </c>
      <c r="P39" s="306">
        <f>'[2]Format for District Mapping'!AG813</f>
        <v>524</v>
      </c>
      <c r="Q39" s="306">
        <f>'[2]Format for District Mapping'!AO813</f>
        <v>1</v>
      </c>
      <c r="R39" s="306">
        <f>'[2]Format for District Mapping'!AP813</f>
        <v>0</v>
      </c>
      <c r="S39" s="306">
        <f>'[2]Format for District Mapping'!AQ813</f>
        <v>0</v>
      </c>
      <c r="T39" s="306">
        <f>'[2]Format for District Mapping'!AR813</f>
        <v>4</v>
      </c>
      <c r="U39" s="306">
        <f>'[2]Format for District Mapping'!AS813</f>
        <v>2</v>
      </c>
      <c r="V39" s="306">
        <f>'[2]Format for District Mapping'!AT813</f>
        <v>0</v>
      </c>
      <c r="W39" s="306">
        <f>'[2]Format for District Mapping'!AU813</f>
        <v>7</v>
      </c>
    </row>
    <row r="40" spans="1:23" ht="54.95" customHeight="1">
      <c r="A40" s="302">
        <v>36</v>
      </c>
      <c r="B40" s="305" t="s">
        <v>56</v>
      </c>
      <c r="C40" s="306">
        <f>'[2]Format for District Mapping'!M751</f>
        <v>4242</v>
      </c>
      <c r="D40" s="306">
        <f>'[2]Format for District Mapping'!N751</f>
        <v>1207</v>
      </c>
      <c r="E40" s="306">
        <f>'[2]Format for District Mapping'!O751</f>
        <v>0</v>
      </c>
      <c r="F40" s="306">
        <f>'[2]Format for District Mapping'!P751</f>
        <v>55264</v>
      </c>
      <c r="G40" s="306">
        <f>'[2]Format for District Mapping'!Q751</f>
        <v>19404</v>
      </c>
      <c r="H40" s="306">
        <f>'[2]Format for District Mapping'!R751</f>
        <v>0</v>
      </c>
      <c r="I40" s="306">
        <f>'[2]Format for District Mapping'!S751</f>
        <v>80117</v>
      </c>
      <c r="J40" s="306">
        <f>'[2]Format for District Mapping'!AA751</f>
        <v>5259</v>
      </c>
      <c r="K40" s="306">
        <f>'[2]Format for District Mapping'!AB751</f>
        <v>1572</v>
      </c>
      <c r="L40" s="306">
        <f>'[2]Format for District Mapping'!AC751</f>
        <v>0</v>
      </c>
      <c r="M40" s="306">
        <f>'[2]Format for District Mapping'!AD751</f>
        <v>77878</v>
      </c>
      <c r="N40" s="306">
        <f>'[2]Format for District Mapping'!AE751</f>
        <v>30833</v>
      </c>
      <c r="O40" s="306">
        <f>'[2]Format for District Mapping'!AF751</f>
        <v>0</v>
      </c>
      <c r="P40" s="306">
        <f>'[2]Format for District Mapping'!AG751</f>
        <v>115542</v>
      </c>
      <c r="Q40" s="306">
        <f>'[2]Format for District Mapping'!AO751</f>
        <v>1649</v>
      </c>
      <c r="R40" s="306">
        <f>'[2]Format for District Mapping'!AP751</f>
        <v>416</v>
      </c>
      <c r="S40" s="306">
        <f>'[2]Format for District Mapping'!AQ751</f>
        <v>0</v>
      </c>
      <c r="T40" s="306">
        <f>'[2]Format for District Mapping'!AR751</f>
        <v>26958</v>
      </c>
      <c r="U40" s="306">
        <f>'[2]Format for District Mapping'!AS751</f>
        <v>8136</v>
      </c>
      <c r="V40" s="306">
        <f>'[2]Format for District Mapping'!AT751</f>
        <v>0</v>
      </c>
      <c r="W40" s="306">
        <f>'[2]Format for District Mapping'!AU751</f>
        <v>37159</v>
      </c>
    </row>
    <row r="41" spans="1:23" ht="54.95" customHeight="1">
      <c r="A41" s="302">
        <v>37</v>
      </c>
      <c r="B41" s="305" t="s">
        <v>57</v>
      </c>
      <c r="C41" s="306">
        <f>'[2]Format for District Mapping'!M689</f>
        <v>670</v>
      </c>
      <c r="D41" s="306">
        <f>'[2]Format for District Mapping'!N689</f>
        <v>244</v>
      </c>
      <c r="E41" s="306">
        <f>'[2]Format for District Mapping'!O689</f>
        <v>0</v>
      </c>
      <c r="F41" s="306">
        <f>'[2]Format for District Mapping'!P689</f>
        <v>14269</v>
      </c>
      <c r="G41" s="306">
        <f>'[2]Format for District Mapping'!Q689</f>
        <v>3850</v>
      </c>
      <c r="H41" s="306">
        <f>'[2]Format for District Mapping'!R689</f>
        <v>0</v>
      </c>
      <c r="I41" s="306">
        <f>'[2]Format for District Mapping'!S689</f>
        <v>19033</v>
      </c>
      <c r="J41" s="306">
        <f>'[2]Format for District Mapping'!AA689</f>
        <v>1586</v>
      </c>
      <c r="K41" s="306">
        <f>'[2]Format for District Mapping'!AB689</f>
        <v>487</v>
      </c>
      <c r="L41" s="306">
        <f>'[2]Format for District Mapping'!AC689</f>
        <v>0</v>
      </c>
      <c r="M41" s="306">
        <f>'[2]Format for District Mapping'!AD689</f>
        <v>37067</v>
      </c>
      <c r="N41" s="306">
        <f>'[2]Format for District Mapping'!AE689</f>
        <v>7947</v>
      </c>
      <c r="O41" s="306">
        <f>'[2]Format for District Mapping'!AF689</f>
        <v>0</v>
      </c>
      <c r="P41" s="306">
        <f>'[2]Format for District Mapping'!AG689</f>
        <v>47087</v>
      </c>
      <c r="Q41" s="306">
        <f>'[2]Format for District Mapping'!AO689</f>
        <v>147</v>
      </c>
      <c r="R41" s="306">
        <f>'[2]Format for District Mapping'!AP689</f>
        <v>48</v>
      </c>
      <c r="S41" s="306">
        <f>'[2]Format for District Mapping'!AQ689</f>
        <v>0</v>
      </c>
      <c r="T41" s="306">
        <f>'[2]Format for District Mapping'!AR689</f>
        <v>1780</v>
      </c>
      <c r="U41" s="306">
        <f>'[2]Format for District Mapping'!AS689</f>
        <v>611</v>
      </c>
      <c r="V41" s="306">
        <f>'[2]Format for District Mapping'!AT689</f>
        <v>0</v>
      </c>
      <c r="W41" s="306">
        <f>'[2]Format for District Mapping'!AU689</f>
        <v>2586</v>
      </c>
    </row>
    <row r="42" spans="1:23" ht="54.95" customHeight="1">
      <c r="A42" s="302">
        <v>38</v>
      </c>
      <c r="B42" s="305" t="s">
        <v>58</v>
      </c>
      <c r="C42" s="306">
        <f>'[2]Format for District Mapping'!M782</f>
        <v>1399</v>
      </c>
      <c r="D42" s="306">
        <f>'[2]Format for District Mapping'!N782</f>
        <v>183</v>
      </c>
      <c r="E42" s="306">
        <f>'[2]Format for District Mapping'!O782</f>
        <v>0</v>
      </c>
      <c r="F42" s="306">
        <f>'[2]Format for District Mapping'!P782</f>
        <v>34677</v>
      </c>
      <c r="G42" s="306">
        <f>'[2]Format for District Mapping'!Q782</f>
        <v>10429</v>
      </c>
      <c r="H42" s="306">
        <f>'[2]Format for District Mapping'!R782</f>
        <v>0</v>
      </c>
      <c r="I42" s="306">
        <f>'[2]Format for District Mapping'!S782</f>
        <v>46688</v>
      </c>
      <c r="J42" s="306">
        <f>'[2]Format for District Mapping'!AA782</f>
        <v>2752</v>
      </c>
      <c r="K42" s="306">
        <f>'[2]Format for District Mapping'!AB782</f>
        <v>312</v>
      </c>
      <c r="L42" s="306">
        <f>'[2]Format for District Mapping'!AC782</f>
        <v>0</v>
      </c>
      <c r="M42" s="306">
        <f>'[2]Format for District Mapping'!AD782</f>
        <v>69318</v>
      </c>
      <c r="N42" s="306">
        <f>'[2]Format for District Mapping'!AE782</f>
        <v>17316</v>
      </c>
      <c r="O42" s="306">
        <f>'[2]Format for District Mapping'!AF782</f>
        <v>0</v>
      </c>
      <c r="P42" s="306">
        <f>'[2]Format for District Mapping'!AG782</f>
        <v>89698</v>
      </c>
      <c r="Q42" s="306">
        <f>'[2]Format for District Mapping'!AO782</f>
        <v>256</v>
      </c>
      <c r="R42" s="306">
        <f>'[2]Format for District Mapping'!AP782</f>
        <v>119</v>
      </c>
      <c r="S42" s="306">
        <f>'[2]Format for District Mapping'!AQ782</f>
        <v>0</v>
      </c>
      <c r="T42" s="306">
        <f>'[2]Format for District Mapping'!AR782</f>
        <v>983</v>
      </c>
      <c r="U42" s="306">
        <f>'[2]Format for District Mapping'!AS782</f>
        <v>381</v>
      </c>
      <c r="V42" s="306">
        <f>'[2]Format for District Mapping'!AT782</f>
        <v>0</v>
      </c>
      <c r="W42" s="306">
        <f>'[2]Format for District Mapping'!AU782</f>
        <v>1739</v>
      </c>
    </row>
    <row r="43" spans="1:23" ht="54.95" customHeight="1">
      <c r="A43" s="302">
        <v>39</v>
      </c>
      <c r="B43" s="305" t="s">
        <v>312</v>
      </c>
      <c r="C43" s="306">
        <f>'[2]Format for District Mapping'!M1061</f>
        <v>48</v>
      </c>
      <c r="D43" s="306">
        <f>'[2]Format for District Mapping'!N1061</f>
        <v>6</v>
      </c>
      <c r="E43" s="306">
        <f>'[2]Format for District Mapping'!O1061</f>
        <v>0</v>
      </c>
      <c r="F43" s="306">
        <f>'[2]Format for District Mapping'!P1061</f>
        <v>242</v>
      </c>
      <c r="G43" s="306">
        <f>'[2]Format for District Mapping'!Q1061</f>
        <v>71</v>
      </c>
      <c r="H43" s="306">
        <f>'[2]Format for District Mapping'!R1061</f>
        <v>0</v>
      </c>
      <c r="I43" s="306">
        <f>'[2]Format for District Mapping'!S1061</f>
        <v>367</v>
      </c>
      <c r="J43" s="306">
        <f>'[2]Format for District Mapping'!AA1061</f>
        <v>49</v>
      </c>
      <c r="K43" s="306">
        <f>'[2]Format for District Mapping'!AB1061</f>
        <v>7</v>
      </c>
      <c r="L43" s="306">
        <f>'[2]Format for District Mapping'!AC1061</f>
        <v>0</v>
      </c>
      <c r="M43" s="306">
        <f>'[2]Format for District Mapping'!AD1061</f>
        <v>268</v>
      </c>
      <c r="N43" s="306">
        <f>'[2]Format for District Mapping'!AE1061</f>
        <v>84</v>
      </c>
      <c r="O43" s="306">
        <f>'[2]Format for District Mapping'!AF1061</f>
        <v>0</v>
      </c>
      <c r="P43" s="306">
        <f>'[2]Format for District Mapping'!AG1061</f>
        <v>408</v>
      </c>
      <c r="Q43" s="306">
        <f>'[2]Format for District Mapping'!AO1061</f>
        <v>354</v>
      </c>
      <c r="R43" s="306">
        <f>'[2]Format for District Mapping'!AP1061</f>
        <v>34</v>
      </c>
      <c r="S43" s="306">
        <f>'[2]Format for District Mapping'!AQ1061</f>
        <v>0</v>
      </c>
      <c r="T43" s="306">
        <f>'[2]Format for District Mapping'!AR1061</f>
        <v>60</v>
      </c>
      <c r="U43" s="306">
        <f>'[2]Format for District Mapping'!AS1061</f>
        <v>29</v>
      </c>
      <c r="V43" s="306">
        <f>'[2]Format for District Mapping'!AT1061</f>
        <v>0</v>
      </c>
      <c r="W43" s="306">
        <f>'[2]Format for District Mapping'!AU1061</f>
        <v>477</v>
      </c>
    </row>
    <row r="44" spans="1:23" ht="54.95" customHeight="1">
      <c r="A44" s="302"/>
      <c r="B44" s="305" t="s">
        <v>313</v>
      </c>
      <c r="C44" s="306">
        <f t="shared" ref="C44:W44" si="1">SUM(C27:C43)</f>
        <v>33902</v>
      </c>
      <c r="D44" s="306">
        <f t="shared" si="1"/>
        <v>17470</v>
      </c>
      <c r="E44" s="306">
        <f t="shared" si="1"/>
        <v>2</v>
      </c>
      <c r="F44" s="306">
        <f t="shared" si="1"/>
        <v>200884</v>
      </c>
      <c r="G44" s="306">
        <f t="shared" si="1"/>
        <v>99697</v>
      </c>
      <c r="H44" s="306">
        <f t="shared" si="1"/>
        <v>4</v>
      </c>
      <c r="I44" s="306">
        <f t="shared" si="1"/>
        <v>351959</v>
      </c>
      <c r="J44" s="306">
        <f t="shared" si="1"/>
        <v>49870</v>
      </c>
      <c r="K44" s="306">
        <f t="shared" si="1"/>
        <v>31858</v>
      </c>
      <c r="L44" s="306">
        <f t="shared" si="1"/>
        <v>10</v>
      </c>
      <c r="M44" s="306">
        <f t="shared" si="1"/>
        <v>326801</v>
      </c>
      <c r="N44" s="306">
        <f t="shared" si="1"/>
        <v>154281</v>
      </c>
      <c r="O44" s="306">
        <f t="shared" si="1"/>
        <v>5</v>
      </c>
      <c r="P44" s="306">
        <f t="shared" si="1"/>
        <v>562825</v>
      </c>
      <c r="Q44" s="306">
        <f t="shared" si="1"/>
        <v>20665</v>
      </c>
      <c r="R44" s="306">
        <f t="shared" si="1"/>
        <v>3196</v>
      </c>
      <c r="S44" s="306">
        <f t="shared" si="1"/>
        <v>65</v>
      </c>
      <c r="T44" s="306">
        <f t="shared" si="1"/>
        <v>49148</v>
      </c>
      <c r="U44" s="306">
        <f t="shared" si="1"/>
        <v>18136</v>
      </c>
      <c r="V44" s="306">
        <f t="shared" si="1"/>
        <v>182</v>
      </c>
      <c r="W44" s="306">
        <f t="shared" si="1"/>
        <v>91392</v>
      </c>
    </row>
    <row r="45" spans="1:23" ht="54.95" customHeight="1">
      <c r="A45" s="302">
        <v>40</v>
      </c>
      <c r="B45" s="303" t="s">
        <v>64</v>
      </c>
      <c r="C45" s="306">
        <f>'[2]Format for District Mapping'!M1217</f>
        <v>62806</v>
      </c>
      <c r="D45" s="306">
        <f>'[2]Format for District Mapping'!N1217</f>
        <v>63804</v>
      </c>
      <c r="E45" s="306">
        <f>'[2]Format for District Mapping'!O1217</f>
        <v>0</v>
      </c>
      <c r="F45" s="306">
        <f>'[2]Format for District Mapping'!P1217</f>
        <v>28125</v>
      </c>
      <c r="G45" s="306">
        <f>'[2]Format for District Mapping'!Q1217</f>
        <v>19625</v>
      </c>
      <c r="H45" s="306">
        <f>'[2]Format for District Mapping'!R1217</f>
        <v>0</v>
      </c>
      <c r="I45" s="306">
        <f>'[2]Format for District Mapping'!S1217</f>
        <v>174360</v>
      </c>
      <c r="J45" s="306">
        <f>'[2]Format for District Mapping'!AA1217</f>
        <v>120292</v>
      </c>
      <c r="K45" s="306">
        <f>'[2]Format for District Mapping'!AB1217</f>
        <v>103362</v>
      </c>
      <c r="L45" s="306">
        <f>'[2]Format for District Mapping'!AC1217</f>
        <v>0</v>
      </c>
      <c r="M45" s="306">
        <f>'[2]Format for District Mapping'!AD1217</f>
        <v>46165</v>
      </c>
      <c r="N45" s="306">
        <f>'[2]Format for District Mapping'!AE1217</f>
        <v>30078</v>
      </c>
      <c r="O45" s="306">
        <f>'[2]Format for District Mapping'!AF1217</f>
        <v>0</v>
      </c>
      <c r="P45" s="306">
        <f>'[2]Format for District Mapping'!AG1217</f>
        <v>299897</v>
      </c>
      <c r="Q45" s="306">
        <f>'[2]Format for District Mapping'!AO1217</f>
        <v>14280</v>
      </c>
      <c r="R45" s="306">
        <f>'[2]Format for District Mapping'!AP1217</f>
        <v>13920</v>
      </c>
      <c r="S45" s="306">
        <f>'[2]Format for District Mapping'!AQ1217</f>
        <v>0</v>
      </c>
      <c r="T45" s="306">
        <f>'[2]Format for District Mapping'!AR1217</f>
        <v>5353</v>
      </c>
      <c r="U45" s="306">
        <f>'[2]Format for District Mapping'!AS1217</f>
        <v>7790</v>
      </c>
      <c r="V45" s="306">
        <f>'[2]Format for District Mapping'!AT1217</f>
        <v>0</v>
      </c>
      <c r="W45" s="306">
        <f>'[2]Format for District Mapping'!AU1217</f>
        <v>41343</v>
      </c>
    </row>
    <row r="46" spans="1:23" ht="54.95" customHeight="1">
      <c r="A46" s="302">
        <v>41</v>
      </c>
      <c r="B46" s="305" t="s">
        <v>314</v>
      </c>
      <c r="C46" s="306">
        <f>'[2]Format for District Mapping'!M1248</f>
        <v>39241</v>
      </c>
      <c r="D46" s="306">
        <f>'[2]Format for District Mapping'!N1248</f>
        <v>45607</v>
      </c>
      <c r="E46" s="306">
        <f>'[2]Format for District Mapping'!O1248</f>
        <v>0</v>
      </c>
      <c r="F46" s="306">
        <f>'[2]Format for District Mapping'!P1248</f>
        <v>41779</v>
      </c>
      <c r="G46" s="306">
        <f>'[2]Format for District Mapping'!Q1248</f>
        <v>43277</v>
      </c>
      <c r="H46" s="306">
        <f>'[2]Format for District Mapping'!R1248</f>
        <v>0</v>
      </c>
      <c r="I46" s="306">
        <f>'[2]Format for District Mapping'!S1248</f>
        <v>169904</v>
      </c>
      <c r="J46" s="306">
        <f>'[2]Format for District Mapping'!AA1248</f>
        <v>110186</v>
      </c>
      <c r="K46" s="306">
        <f>'[2]Format for District Mapping'!AB1248</f>
        <v>78888</v>
      </c>
      <c r="L46" s="306">
        <f>'[2]Format for District Mapping'!AC1248</f>
        <v>0</v>
      </c>
      <c r="M46" s="306">
        <f>'[2]Format for District Mapping'!AD1248</f>
        <v>74626</v>
      </c>
      <c r="N46" s="306">
        <f>'[2]Format for District Mapping'!AE1248</f>
        <v>57587</v>
      </c>
      <c r="O46" s="306">
        <f>'[2]Format for District Mapping'!AF1248</f>
        <v>0</v>
      </c>
      <c r="P46" s="306">
        <f>'[2]Format for District Mapping'!AG1248</f>
        <v>321287</v>
      </c>
      <c r="Q46" s="306">
        <f>'[2]Format for District Mapping'!AO1248</f>
        <v>41452</v>
      </c>
      <c r="R46" s="306">
        <f>'[2]Format for District Mapping'!AP1248</f>
        <v>28119</v>
      </c>
      <c r="S46" s="306">
        <f>'[2]Format for District Mapping'!AQ1248</f>
        <v>0</v>
      </c>
      <c r="T46" s="306">
        <f>'[2]Format for District Mapping'!AR1248</f>
        <v>23871</v>
      </c>
      <c r="U46" s="306">
        <f>'[2]Format for District Mapping'!AS1248</f>
        <v>23324</v>
      </c>
      <c r="V46" s="306">
        <f>'[2]Format for District Mapping'!AT1248</f>
        <v>0</v>
      </c>
      <c r="W46" s="306">
        <f>'[2]Format for District Mapping'!AU1248</f>
        <v>116766</v>
      </c>
    </row>
    <row r="47" spans="1:23" ht="54.95" customHeight="1">
      <c r="A47" s="302">
        <v>42</v>
      </c>
      <c r="B47" s="303" t="s">
        <v>66</v>
      </c>
      <c r="C47" s="306">
        <f>'[2]Format for District Mapping'!M1279</f>
        <v>150520</v>
      </c>
      <c r="D47" s="306">
        <f>'[2]Format for District Mapping'!N1279</f>
        <v>81268</v>
      </c>
      <c r="E47" s="306">
        <f>'[2]Format for District Mapping'!O1279</f>
        <v>0</v>
      </c>
      <c r="F47" s="306">
        <f>'[2]Format for District Mapping'!P1279</f>
        <v>60593</v>
      </c>
      <c r="G47" s="306">
        <f>'[2]Format for District Mapping'!Q1279</f>
        <v>39023</v>
      </c>
      <c r="H47" s="306">
        <f>'[2]Format for District Mapping'!R1279</f>
        <v>0</v>
      </c>
      <c r="I47" s="306">
        <f>'[2]Format for District Mapping'!S1279</f>
        <v>331404</v>
      </c>
      <c r="J47" s="306">
        <f>'[2]Format for District Mapping'!AA1279</f>
        <v>491111</v>
      </c>
      <c r="K47" s="306">
        <f>'[2]Format for District Mapping'!AB1279</f>
        <v>204965</v>
      </c>
      <c r="L47" s="306">
        <f>'[2]Format for District Mapping'!AC1279</f>
        <v>0</v>
      </c>
      <c r="M47" s="306">
        <f>'[2]Format for District Mapping'!AD1279</f>
        <v>163727</v>
      </c>
      <c r="N47" s="306">
        <f>'[2]Format for District Mapping'!AE1279</f>
        <v>79606</v>
      </c>
      <c r="O47" s="306">
        <f>'[2]Format for District Mapping'!AF1279</f>
        <v>0</v>
      </c>
      <c r="P47" s="306">
        <f>'[2]Format for District Mapping'!AG1279</f>
        <v>939409</v>
      </c>
      <c r="Q47" s="306">
        <f>'[2]Format for District Mapping'!AO1279</f>
        <v>24013</v>
      </c>
      <c r="R47" s="306">
        <f>'[2]Format for District Mapping'!AP1279</f>
        <v>19124</v>
      </c>
      <c r="S47" s="306">
        <f>'[2]Format for District Mapping'!AQ1279</f>
        <v>0</v>
      </c>
      <c r="T47" s="306">
        <f>'[2]Format for District Mapping'!AR1279</f>
        <v>20261</v>
      </c>
      <c r="U47" s="306">
        <f>'[2]Format for District Mapping'!AS1279</f>
        <v>16191</v>
      </c>
      <c r="V47" s="306">
        <f>'[2]Format for District Mapping'!AT1279</f>
        <v>0</v>
      </c>
      <c r="W47" s="306">
        <f>'[2]Format for District Mapping'!AU1279</f>
        <v>79589</v>
      </c>
    </row>
    <row r="48" spans="1:23" ht="54.95" customHeight="1">
      <c r="A48" s="302"/>
      <c r="B48" s="303" t="s">
        <v>315</v>
      </c>
      <c r="C48" s="306">
        <f t="shared" ref="C48:W48" si="2">SUM(C45:C47)</f>
        <v>252567</v>
      </c>
      <c r="D48" s="306">
        <f t="shared" si="2"/>
        <v>190679</v>
      </c>
      <c r="E48" s="306">
        <f t="shared" si="2"/>
        <v>0</v>
      </c>
      <c r="F48" s="306">
        <f t="shared" si="2"/>
        <v>130497</v>
      </c>
      <c r="G48" s="306">
        <f t="shared" si="2"/>
        <v>101925</v>
      </c>
      <c r="H48" s="306">
        <f t="shared" si="2"/>
        <v>0</v>
      </c>
      <c r="I48" s="306">
        <f t="shared" si="2"/>
        <v>675668</v>
      </c>
      <c r="J48" s="306">
        <f t="shared" si="2"/>
        <v>721589</v>
      </c>
      <c r="K48" s="306">
        <f t="shared" si="2"/>
        <v>387215</v>
      </c>
      <c r="L48" s="306">
        <f t="shared" si="2"/>
        <v>0</v>
      </c>
      <c r="M48" s="306">
        <f t="shared" si="2"/>
        <v>284518</v>
      </c>
      <c r="N48" s="306">
        <f t="shared" si="2"/>
        <v>167271</v>
      </c>
      <c r="O48" s="306">
        <f t="shared" si="2"/>
        <v>0</v>
      </c>
      <c r="P48" s="306">
        <f t="shared" si="2"/>
        <v>1560593</v>
      </c>
      <c r="Q48" s="306">
        <f t="shared" si="2"/>
        <v>79745</v>
      </c>
      <c r="R48" s="306">
        <f t="shared" si="2"/>
        <v>61163</v>
      </c>
      <c r="S48" s="306">
        <f t="shared" si="2"/>
        <v>0</v>
      </c>
      <c r="T48" s="306">
        <f t="shared" si="2"/>
        <v>49485</v>
      </c>
      <c r="U48" s="306">
        <f t="shared" si="2"/>
        <v>47305</v>
      </c>
      <c r="V48" s="306">
        <f t="shared" si="2"/>
        <v>0</v>
      </c>
      <c r="W48" s="306">
        <f t="shared" si="2"/>
        <v>237698</v>
      </c>
    </row>
    <row r="49" spans="1:23" ht="54.95" customHeight="1">
      <c r="A49" s="302">
        <v>43</v>
      </c>
      <c r="B49" s="303" t="s">
        <v>316</v>
      </c>
      <c r="C49" s="306">
        <f>'[2]Format for District Mapping'!M1311</f>
        <v>0</v>
      </c>
      <c r="D49" s="306">
        <f>'[2]Format for District Mapping'!N1311</f>
        <v>0</v>
      </c>
      <c r="E49" s="306">
        <f>'[2]Format for District Mapping'!O1311</f>
        <v>0</v>
      </c>
      <c r="F49" s="306">
        <f>'[2]Format for District Mapping'!P1311</f>
        <v>2231</v>
      </c>
      <c r="G49" s="306">
        <f>'[2]Format for District Mapping'!Q1311</f>
        <v>2146</v>
      </c>
      <c r="H49" s="306">
        <f>'[2]Format for District Mapping'!R1311</f>
        <v>0</v>
      </c>
      <c r="I49" s="306">
        <f>'[2]Format for District Mapping'!S1311</f>
        <v>4377</v>
      </c>
      <c r="J49" s="306">
        <f>'[2]Format for District Mapping'!AA1311</f>
        <v>0</v>
      </c>
      <c r="K49" s="306">
        <f>'[2]Format for District Mapping'!AB1311</f>
        <v>0</v>
      </c>
      <c r="L49" s="306">
        <f>'[2]Format for District Mapping'!AC1311</f>
        <v>0</v>
      </c>
      <c r="M49" s="306">
        <f>'[2]Format for District Mapping'!AD1311</f>
        <v>4983</v>
      </c>
      <c r="N49" s="306">
        <f>'[2]Format for District Mapping'!AE1311</f>
        <v>2885</v>
      </c>
      <c r="O49" s="306">
        <f>'[2]Format for District Mapping'!AF1311</f>
        <v>0</v>
      </c>
      <c r="P49" s="306">
        <f>'[2]Format for District Mapping'!AG1311</f>
        <v>7868</v>
      </c>
      <c r="Q49" s="306">
        <f>'[2]Format for District Mapping'!AO1311</f>
        <v>0</v>
      </c>
      <c r="R49" s="306">
        <f>'[2]Format for District Mapping'!AP1311</f>
        <v>0</v>
      </c>
      <c r="S49" s="306">
        <f>'[2]Format for District Mapping'!AQ1311</f>
        <v>0</v>
      </c>
      <c r="T49" s="306">
        <f>'[2]Format for District Mapping'!AR1311</f>
        <v>0</v>
      </c>
      <c r="U49" s="306">
        <f>'[2]Format for District Mapping'!AS1311</f>
        <v>0</v>
      </c>
      <c r="V49" s="306">
        <f>'[2]Format for District Mapping'!AT1311</f>
        <v>0</v>
      </c>
      <c r="W49" s="306">
        <f>'[2]Format for District Mapping'!AU1311</f>
        <v>0</v>
      </c>
    </row>
    <row r="50" spans="1:23" ht="54.95" customHeight="1">
      <c r="A50" s="302">
        <v>44</v>
      </c>
      <c r="B50" s="303" t="s">
        <v>317</v>
      </c>
      <c r="C50" s="306">
        <f>'[2]Format for District Mapping'!M1342</f>
        <v>9902</v>
      </c>
      <c r="D50" s="306">
        <f>'[2]Format for District Mapping'!N1342</f>
        <v>5297</v>
      </c>
      <c r="E50" s="306">
        <f>'[2]Format for District Mapping'!O1342</f>
        <v>0</v>
      </c>
      <c r="F50" s="306">
        <f>'[2]Format for District Mapping'!P1342</f>
        <v>4929</v>
      </c>
      <c r="G50" s="306">
        <f>'[2]Format for District Mapping'!Q1342</f>
        <v>2866</v>
      </c>
      <c r="H50" s="306">
        <f>'[2]Format for District Mapping'!R1342</f>
        <v>0</v>
      </c>
      <c r="I50" s="306">
        <f>'[2]Format for District Mapping'!S1342</f>
        <v>22994</v>
      </c>
      <c r="J50" s="306">
        <f>'[2]Format for District Mapping'!AA1342</f>
        <v>24570</v>
      </c>
      <c r="K50" s="306">
        <f>'[2]Format for District Mapping'!AB1342</f>
        <v>10666</v>
      </c>
      <c r="L50" s="306">
        <f>'[2]Format for District Mapping'!AC1342</f>
        <v>0</v>
      </c>
      <c r="M50" s="306">
        <f>'[2]Format for District Mapping'!AD1342</f>
        <v>12947</v>
      </c>
      <c r="N50" s="306">
        <f>'[2]Format for District Mapping'!AE1342</f>
        <v>7198</v>
      </c>
      <c r="O50" s="306">
        <f>'[2]Format for District Mapping'!AF1342</f>
        <v>0</v>
      </c>
      <c r="P50" s="306">
        <f>'[2]Format for District Mapping'!AG1342</f>
        <v>55381</v>
      </c>
      <c r="Q50" s="306">
        <f>'[2]Format for District Mapping'!AO1342</f>
        <v>252</v>
      </c>
      <c r="R50" s="306">
        <f>'[2]Format for District Mapping'!AP1342</f>
        <v>113</v>
      </c>
      <c r="S50" s="306">
        <f>'[2]Format for District Mapping'!AQ1342</f>
        <v>0</v>
      </c>
      <c r="T50" s="306">
        <f>'[2]Format for District Mapping'!AR1342</f>
        <v>341</v>
      </c>
      <c r="U50" s="306">
        <f>'[2]Format for District Mapping'!AS1342</f>
        <v>128</v>
      </c>
      <c r="V50" s="306">
        <f>'[2]Format for District Mapping'!AT1342</f>
        <v>0</v>
      </c>
      <c r="W50" s="306">
        <f>'[2]Format for District Mapping'!AU1342</f>
        <v>834</v>
      </c>
    </row>
    <row r="51" spans="1:23" ht="54.95" customHeight="1">
      <c r="A51" s="302"/>
      <c r="B51" s="303" t="s">
        <v>318</v>
      </c>
      <c r="C51" s="306">
        <f t="shared" ref="C51:W51" si="3">SUM(C49,C50)</f>
        <v>9902</v>
      </c>
      <c r="D51" s="306">
        <f t="shared" si="3"/>
        <v>5297</v>
      </c>
      <c r="E51" s="306">
        <f t="shared" si="3"/>
        <v>0</v>
      </c>
      <c r="F51" s="306">
        <f t="shared" si="3"/>
        <v>7160</v>
      </c>
      <c r="G51" s="306">
        <f t="shared" si="3"/>
        <v>5012</v>
      </c>
      <c r="H51" s="306">
        <f t="shared" si="3"/>
        <v>0</v>
      </c>
      <c r="I51" s="306">
        <f t="shared" si="3"/>
        <v>27371</v>
      </c>
      <c r="J51" s="306">
        <f t="shared" si="3"/>
        <v>24570</v>
      </c>
      <c r="K51" s="306">
        <f t="shared" si="3"/>
        <v>10666</v>
      </c>
      <c r="L51" s="306">
        <f t="shared" si="3"/>
        <v>0</v>
      </c>
      <c r="M51" s="306">
        <f t="shared" si="3"/>
        <v>17930</v>
      </c>
      <c r="N51" s="306">
        <f t="shared" si="3"/>
        <v>10083</v>
      </c>
      <c r="O51" s="306">
        <f t="shared" si="3"/>
        <v>0</v>
      </c>
      <c r="P51" s="306">
        <f t="shared" si="3"/>
        <v>63249</v>
      </c>
      <c r="Q51" s="306">
        <f t="shared" si="3"/>
        <v>252</v>
      </c>
      <c r="R51" s="306">
        <f t="shared" si="3"/>
        <v>113</v>
      </c>
      <c r="S51" s="306">
        <f t="shared" si="3"/>
        <v>0</v>
      </c>
      <c r="T51" s="306">
        <f t="shared" si="3"/>
        <v>341</v>
      </c>
      <c r="U51" s="306">
        <f t="shared" si="3"/>
        <v>128</v>
      </c>
      <c r="V51" s="306">
        <f t="shared" si="3"/>
        <v>0</v>
      </c>
      <c r="W51" s="306">
        <f t="shared" si="3"/>
        <v>834</v>
      </c>
    </row>
    <row r="52" spans="1:23" ht="54.95" customHeight="1">
      <c r="A52" s="302"/>
      <c r="B52" s="303" t="s">
        <v>319</v>
      </c>
      <c r="C52" s="304">
        <f t="shared" ref="C52:W52" si="4">SUM(C26,C44,C48,C51)</f>
        <v>830506</v>
      </c>
      <c r="D52" s="304">
        <f t="shared" si="4"/>
        <v>585009</v>
      </c>
      <c r="E52" s="304">
        <f t="shared" si="4"/>
        <v>609</v>
      </c>
      <c r="F52" s="304">
        <f t="shared" si="4"/>
        <v>1277456</v>
      </c>
      <c r="G52" s="304">
        <f t="shared" si="4"/>
        <v>789290</v>
      </c>
      <c r="H52" s="304">
        <f t="shared" si="4"/>
        <v>4051</v>
      </c>
      <c r="I52" s="304">
        <f t="shared" si="4"/>
        <v>3486921</v>
      </c>
      <c r="J52" s="304">
        <f t="shared" si="4"/>
        <v>1861430</v>
      </c>
      <c r="K52" s="304">
        <f t="shared" si="4"/>
        <v>1238700</v>
      </c>
      <c r="L52" s="304">
        <f t="shared" si="4"/>
        <v>1395</v>
      </c>
      <c r="M52" s="304">
        <f t="shared" si="4"/>
        <v>2730805</v>
      </c>
      <c r="N52" s="304">
        <f t="shared" si="4"/>
        <v>1683730</v>
      </c>
      <c r="O52" s="304">
        <f t="shared" si="4"/>
        <v>10130</v>
      </c>
      <c r="P52" s="304">
        <f t="shared" si="4"/>
        <v>7526190</v>
      </c>
      <c r="Q52" s="304">
        <f t="shared" si="4"/>
        <v>377384</v>
      </c>
      <c r="R52" s="304">
        <f t="shared" si="4"/>
        <v>248784</v>
      </c>
      <c r="S52" s="304">
        <f t="shared" si="4"/>
        <v>194</v>
      </c>
      <c r="T52" s="304">
        <f t="shared" si="4"/>
        <v>334454</v>
      </c>
      <c r="U52" s="304">
        <f t="shared" si="4"/>
        <v>236050</v>
      </c>
      <c r="V52" s="304">
        <f t="shared" si="4"/>
        <v>206</v>
      </c>
      <c r="W52" s="304">
        <f t="shared" si="4"/>
        <v>1197072</v>
      </c>
    </row>
  </sheetData>
  <mergeCells count="7">
    <mergeCell ref="A1:W1"/>
    <mergeCell ref="A2:W2"/>
    <mergeCell ref="A3:A4"/>
    <mergeCell ref="B3:B4"/>
    <mergeCell ref="C3:I3"/>
    <mergeCell ref="J3:P3"/>
    <mergeCell ref="Q3:W3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35"/>
  <sheetViews>
    <sheetView zoomScale="60" zoomScaleNormal="60" workbookViewId="0">
      <selection activeCell="AD39" sqref="AD39"/>
    </sheetView>
  </sheetViews>
  <sheetFormatPr defaultRowHeight="21"/>
  <cols>
    <col min="1" max="1" width="25.42578125" style="309" customWidth="1"/>
    <col min="2" max="2" width="14.140625" style="309" customWidth="1"/>
    <col min="3" max="3" width="13.7109375" style="309" customWidth="1"/>
    <col min="4" max="4" width="10.28515625" style="309" customWidth="1"/>
    <col min="5" max="6" width="13.140625" style="309" customWidth="1"/>
    <col min="7" max="7" width="8.85546875" style="309" customWidth="1"/>
    <col min="8" max="8" width="14" style="309" customWidth="1"/>
    <col min="9" max="9" width="13.5703125" style="309" customWidth="1"/>
    <col min="10" max="10" width="13.7109375" style="309" customWidth="1"/>
    <col min="11" max="11" width="8.28515625" style="309" customWidth="1"/>
    <col min="12" max="12" width="14.42578125" style="309" customWidth="1"/>
    <col min="13" max="13" width="13.5703125" style="309" customWidth="1"/>
    <col min="14" max="14" width="11" style="309" customWidth="1"/>
    <col min="15" max="15" width="15.7109375" style="309" customWidth="1"/>
    <col min="16" max="16" width="11.7109375" style="309" customWidth="1"/>
    <col min="17" max="17" width="12.5703125" style="309" customWidth="1"/>
    <col min="18" max="18" width="9.28515625" style="309" customWidth="1"/>
    <col min="19" max="19" width="12.42578125" style="309" customWidth="1"/>
    <col min="20" max="20" width="12" style="309" customWidth="1"/>
    <col min="21" max="21" width="10" style="309" customWidth="1"/>
    <col min="22" max="22" width="13.28515625" style="309" customWidth="1"/>
    <col min="23" max="16384" width="9.140625" style="309"/>
  </cols>
  <sheetData>
    <row r="1" spans="1:22" ht="39.75" customHeight="1">
      <c r="A1" s="835" t="s">
        <v>320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5"/>
      <c r="Q1" s="835"/>
      <c r="R1" s="835"/>
      <c r="S1" s="835"/>
      <c r="T1" s="835"/>
      <c r="U1" s="835"/>
      <c r="V1" s="835"/>
    </row>
    <row r="2" spans="1:22" ht="52.5" customHeight="1">
      <c r="A2" s="836" t="s">
        <v>321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837"/>
      <c r="S2" s="837"/>
      <c r="T2" s="837"/>
      <c r="U2" s="837"/>
      <c r="V2" s="838"/>
    </row>
    <row r="3" spans="1:22" s="311" customFormat="1" ht="39.75" customHeight="1">
      <c r="A3" s="310"/>
      <c r="B3" s="839" t="s">
        <v>322</v>
      </c>
      <c r="C3" s="839"/>
      <c r="D3" s="839"/>
      <c r="E3" s="839"/>
      <c r="F3" s="839"/>
      <c r="G3" s="839"/>
      <c r="H3" s="839"/>
      <c r="I3" s="839" t="s">
        <v>323</v>
      </c>
      <c r="J3" s="839"/>
      <c r="K3" s="839"/>
      <c r="L3" s="839"/>
      <c r="M3" s="839"/>
      <c r="N3" s="839"/>
      <c r="O3" s="839"/>
      <c r="P3" s="839" t="s">
        <v>302</v>
      </c>
      <c r="Q3" s="839"/>
      <c r="R3" s="839"/>
      <c r="S3" s="839"/>
      <c r="T3" s="839"/>
      <c r="U3" s="839"/>
      <c r="V3" s="839"/>
    </row>
    <row r="4" spans="1:22" ht="41.25" customHeight="1">
      <c r="A4" s="312" t="s">
        <v>324</v>
      </c>
      <c r="B4" s="313" t="s">
        <v>325</v>
      </c>
      <c r="C4" s="313" t="s">
        <v>326</v>
      </c>
      <c r="D4" s="313" t="s">
        <v>327</v>
      </c>
      <c r="E4" s="313" t="s">
        <v>328</v>
      </c>
      <c r="F4" s="313" t="s">
        <v>329</v>
      </c>
      <c r="G4" s="313" t="s">
        <v>330</v>
      </c>
      <c r="H4" s="314" t="s">
        <v>103</v>
      </c>
      <c r="I4" s="313" t="s">
        <v>325</v>
      </c>
      <c r="J4" s="313" t="s">
        <v>326</v>
      </c>
      <c r="K4" s="313" t="s">
        <v>327</v>
      </c>
      <c r="L4" s="313" t="s">
        <v>328</v>
      </c>
      <c r="M4" s="313" t="s">
        <v>329</v>
      </c>
      <c r="N4" s="313" t="s">
        <v>330</v>
      </c>
      <c r="O4" s="314" t="s">
        <v>103</v>
      </c>
      <c r="P4" s="313" t="s">
        <v>325</v>
      </c>
      <c r="Q4" s="313" t="s">
        <v>326</v>
      </c>
      <c r="R4" s="313" t="s">
        <v>327</v>
      </c>
      <c r="S4" s="313" t="s">
        <v>328</v>
      </c>
      <c r="T4" s="313" t="s">
        <v>329</v>
      </c>
      <c r="U4" s="313" t="s">
        <v>330</v>
      </c>
      <c r="V4" s="314" t="s">
        <v>103</v>
      </c>
    </row>
    <row r="5" spans="1:22" ht="24.95" customHeight="1">
      <c r="A5" s="312" t="s">
        <v>331</v>
      </c>
      <c r="B5" s="315">
        <f>'[2]Format for District Mapping'!M1345</f>
        <v>35735</v>
      </c>
      <c r="C5" s="316">
        <f>'[2]Format for District Mapping'!N1345</f>
        <v>16999</v>
      </c>
      <c r="D5" s="316">
        <f>'[2]Format for District Mapping'!O1345</f>
        <v>36</v>
      </c>
      <c r="E5" s="316">
        <f>'[2]Format for District Mapping'!P1345</f>
        <v>27634</v>
      </c>
      <c r="F5" s="316">
        <f>'[2]Format for District Mapping'!Q1345</f>
        <v>13135</v>
      </c>
      <c r="G5" s="316">
        <f>'[2]Format for District Mapping'!R1345</f>
        <v>96</v>
      </c>
      <c r="H5" s="316">
        <f>'[2]Format for District Mapping'!S1345</f>
        <v>93635</v>
      </c>
      <c r="I5" s="316">
        <f>'[2]Format for District Mapping'!AA1345</f>
        <v>104454</v>
      </c>
      <c r="J5" s="316">
        <f>'[2]Format for District Mapping'!AB1345</f>
        <v>51421</v>
      </c>
      <c r="K5" s="316">
        <f>'[2]Format for District Mapping'!AC1345</f>
        <v>128</v>
      </c>
      <c r="L5" s="316">
        <f>'[2]Format for District Mapping'!AD1345</f>
        <v>66682</v>
      </c>
      <c r="M5" s="316">
        <f>'[2]Format for District Mapping'!AE1345</f>
        <v>30290</v>
      </c>
      <c r="N5" s="316">
        <f>'[2]Format for District Mapping'!AF1345</f>
        <v>437</v>
      </c>
      <c r="O5" s="316">
        <f>'[2]Format for District Mapping'!AG1345</f>
        <v>253412</v>
      </c>
      <c r="P5" s="316">
        <f>'[2]Format for District Mapping'!AO1345</f>
        <v>10981</v>
      </c>
      <c r="Q5" s="316">
        <f>'[2]Format for District Mapping'!AP1345</f>
        <v>6864</v>
      </c>
      <c r="R5" s="316">
        <f>'[2]Format for District Mapping'!AQ1345</f>
        <v>0</v>
      </c>
      <c r="S5" s="316">
        <f>'[2]Format for District Mapping'!AR1345</f>
        <v>6711</v>
      </c>
      <c r="T5" s="316">
        <f>'[2]Format for District Mapping'!AS1345</f>
        <v>3313</v>
      </c>
      <c r="U5" s="316">
        <f>'[2]Format for District Mapping'!AT1345</f>
        <v>1</v>
      </c>
      <c r="V5" s="316">
        <f>'[2]Format for District Mapping'!AU1345</f>
        <v>27870</v>
      </c>
    </row>
    <row r="6" spans="1:22" ht="24.95" customHeight="1">
      <c r="A6" s="312" t="s">
        <v>332</v>
      </c>
      <c r="B6" s="315">
        <f>'[2]Format for District Mapping'!M1347</f>
        <v>31443</v>
      </c>
      <c r="C6" s="316">
        <f>'[2]Format for District Mapping'!N1347</f>
        <v>18424</v>
      </c>
      <c r="D6" s="316">
        <f>'[2]Format for District Mapping'!O1347</f>
        <v>94</v>
      </c>
      <c r="E6" s="316">
        <f>'[2]Format for District Mapping'!P1347</f>
        <v>16387</v>
      </c>
      <c r="F6" s="316">
        <f>'[2]Format for District Mapping'!Q1347</f>
        <v>8135</v>
      </c>
      <c r="G6" s="316">
        <f>'[2]Format for District Mapping'!R1347</f>
        <v>4</v>
      </c>
      <c r="H6" s="316">
        <f>'[2]Format for District Mapping'!S1347</f>
        <v>74487</v>
      </c>
      <c r="I6" s="316">
        <f>'[2]Format for District Mapping'!AA1347</f>
        <v>56513</v>
      </c>
      <c r="J6" s="316">
        <f>'[2]Format for District Mapping'!AB1347</f>
        <v>36874</v>
      </c>
      <c r="K6" s="316">
        <f>'[2]Format for District Mapping'!AC1347</f>
        <v>15</v>
      </c>
      <c r="L6" s="316">
        <f>'[2]Format for District Mapping'!AD1347</f>
        <v>33141</v>
      </c>
      <c r="M6" s="316">
        <f>'[2]Format for District Mapping'!AE1347</f>
        <v>17171</v>
      </c>
      <c r="N6" s="316">
        <f>'[2]Format for District Mapping'!AF1347</f>
        <v>162</v>
      </c>
      <c r="O6" s="316">
        <f>'[2]Format for District Mapping'!AG1347</f>
        <v>143876</v>
      </c>
      <c r="P6" s="316">
        <f>'[2]Format for District Mapping'!AO1347</f>
        <v>9849</v>
      </c>
      <c r="Q6" s="316">
        <f>'[2]Format for District Mapping'!AP1347</f>
        <v>5403</v>
      </c>
      <c r="R6" s="316">
        <f>'[2]Format for District Mapping'!AQ1347</f>
        <v>48</v>
      </c>
      <c r="S6" s="316">
        <f>'[2]Format for District Mapping'!AR1347</f>
        <v>4209</v>
      </c>
      <c r="T6" s="316">
        <f>'[2]Format for District Mapping'!AS1347</f>
        <v>3721</v>
      </c>
      <c r="U6" s="316">
        <f>'[2]Format for District Mapping'!AT1347</f>
        <v>4</v>
      </c>
      <c r="V6" s="316">
        <f>'[2]Format for District Mapping'!AU1347</f>
        <v>23234</v>
      </c>
    </row>
    <row r="7" spans="1:22" ht="24.95" customHeight="1">
      <c r="A7" s="312" t="s">
        <v>333</v>
      </c>
      <c r="B7" s="315">
        <f>'[2]Format for District Mapping'!M1346</f>
        <v>35139</v>
      </c>
      <c r="C7" s="316">
        <f>'[2]Format for District Mapping'!N1346</f>
        <v>26329</v>
      </c>
      <c r="D7" s="316">
        <f>'[2]Format for District Mapping'!O1346</f>
        <v>7</v>
      </c>
      <c r="E7" s="316">
        <f>'[2]Format for District Mapping'!P1346</f>
        <v>512061</v>
      </c>
      <c r="F7" s="316">
        <f>'[2]Format for District Mapping'!Q1346</f>
        <v>295620</v>
      </c>
      <c r="G7" s="316">
        <f>'[2]Format for District Mapping'!R1346</f>
        <v>1986</v>
      </c>
      <c r="H7" s="316">
        <f>'[2]Format for District Mapping'!S1346</f>
        <v>871142</v>
      </c>
      <c r="I7" s="316">
        <f>'[2]Format for District Mapping'!AA1346</f>
        <v>76898</v>
      </c>
      <c r="J7" s="316">
        <f>'[2]Format for District Mapping'!AB1346</f>
        <v>57005</v>
      </c>
      <c r="K7" s="316">
        <f>'[2]Format for District Mapping'!AC1346</f>
        <v>10</v>
      </c>
      <c r="L7" s="316">
        <f>'[2]Format for District Mapping'!AD1346</f>
        <v>1072872</v>
      </c>
      <c r="M7" s="316">
        <f>'[2]Format for District Mapping'!AE1346</f>
        <v>652127</v>
      </c>
      <c r="N7" s="316">
        <f>'[2]Format for District Mapping'!AF1346</f>
        <v>3328</v>
      </c>
      <c r="O7" s="316">
        <f>'[2]Format for District Mapping'!AG1346</f>
        <v>1862240</v>
      </c>
      <c r="P7" s="316">
        <f>'[2]Format for District Mapping'!AO1346</f>
        <v>30849</v>
      </c>
      <c r="Q7" s="316">
        <f>'[2]Format for District Mapping'!AP1346</f>
        <v>17767</v>
      </c>
      <c r="R7" s="316">
        <f>'[2]Format for District Mapping'!AQ1346</f>
        <v>2</v>
      </c>
      <c r="S7" s="316">
        <f>'[2]Format for District Mapping'!AR1346</f>
        <v>99739</v>
      </c>
      <c r="T7" s="316">
        <f>'[2]Format for District Mapping'!AS1346</f>
        <v>70757</v>
      </c>
      <c r="U7" s="316">
        <f>'[2]Format for District Mapping'!AT1346</f>
        <v>126</v>
      </c>
      <c r="V7" s="316">
        <f>'[2]Format for District Mapping'!AU1346</f>
        <v>219240</v>
      </c>
    </row>
    <row r="8" spans="1:22" ht="24.95" customHeight="1">
      <c r="A8" s="312" t="s">
        <v>334</v>
      </c>
      <c r="B8" s="315">
        <f>'[2]Format for District Mapping'!M1348</f>
        <v>76281</v>
      </c>
      <c r="C8" s="316">
        <f>'[2]Format for District Mapping'!N1348</f>
        <v>48197</v>
      </c>
      <c r="D8" s="316">
        <f>'[2]Format for District Mapping'!O1348</f>
        <v>125</v>
      </c>
      <c r="E8" s="316">
        <f>'[2]Format for District Mapping'!P1348</f>
        <v>67299</v>
      </c>
      <c r="F8" s="316">
        <f>'[2]Format for District Mapping'!Q1348</f>
        <v>34791</v>
      </c>
      <c r="G8" s="316">
        <f>'[2]Format for District Mapping'!R1348</f>
        <v>290</v>
      </c>
      <c r="H8" s="316">
        <f>'[2]Format for District Mapping'!S1348</f>
        <v>226983</v>
      </c>
      <c r="I8" s="316">
        <f>'[2]Format for District Mapping'!AA1348</f>
        <v>163624</v>
      </c>
      <c r="J8" s="316">
        <f>'[2]Format for District Mapping'!AB1348</f>
        <v>99562</v>
      </c>
      <c r="K8" s="316">
        <f>'[2]Format for District Mapping'!AC1348</f>
        <v>219</v>
      </c>
      <c r="L8" s="316">
        <f>'[2]Format for District Mapping'!AD1348</f>
        <v>155575</v>
      </c>
      <c r="M8" s="316">
        <f>'[2]Format for District Mapping'!AE1348</f>
        <v>76393</v>
      </c>
      <c r="N8" s="316">
        <f>'[2]Format for District Mapping'!AF1348</f>
        <v>1002</v>
      </c>
      <c r="O8" s="316">
        <f>'[2]Format for District Mapping'!AG1348</f>
        <v>496375</v>
      </c>
      <c r="P8" s="316">
        <f>'[2]Format for District Mapping'!AO1348</f>
        <v>20057</v>
      </c>
      <c r="Q8" s="316">
        <f>'[2]Format for District Mapping'!AP1348</f>
        <v>11880</v>
      </c>
      <c r="R8" s="316">
        <f>'[2]Format for District Mapping'!AQ1348</f>
        <v>4</v>
      </c>
      <c r="S8" s="316">
        <f>'[2]Format for District Mapping'!AR1348</f>
        <v>14297</v>
      </c>
      <c r="T8" s="316">
        <f>'[2]Format for District Mapping'!AS1348</f>
        <v>11477</v>
      </c>
      <c r="U8" s="316">
        <f>'[2]Format for District Mapping'!AT1348</f>
        <v>19</v>
      </c>
      <c r="V8" s="316">
        <f>'[2]Format for District Mapping'!AU1348</f>
        <v>57734</v>
      </c>
    </row>
    <row r="9" spans="1:22" ht="24.95" customHeight="1">
      <c r="A9" s="312" t="s">
        <v>335</v>
      </c>
      <c r="B9" s="315">
        <f>'[2]Format for District Mapping'!M1349</f>
        <v>27111</v>
      </c>
      <c r="C9" s="316">
        <f>'[2]Format for District Mapping'!N1349</f>
        <v>20191</v>
      </c>
      <c r="D9" s="316">
        <f>'[2]Format for District Mapping'!O1349</f>
        <v>3</v>
      </c>
      <c r="E9" s="316">
        <f>'[2]Format for District Mapping'!P1349</f>
        <v>44496</v>
      </c>
      <c r="F9" s="316">
        <f>'[2]Format for District Mapping'!Q1349</f>
        <v>28024</v>
      </c>
      <c r="G9" s="316">
        <f>'[2]Format for District Mapping'!R1349</f>
        <v>143</v>
      </c>
      <c r="H9" s="316">
        <f>'[2]Format for District Mapping'!S1349</f>
        <v>119968</v>
      </c>
      <c r="I9" s="316">
        <f>'[2]Format for District Mapping'!AA1349</f>
        <v>58105</v>
      </c>
      <c r="J9" s="316">
        <f>'[2]Format for District Mapping'!AB1349</f>
        <v>38065</v>
      </c>
      <c r="K9" s="316">
        <f>'[2]Format for District Mapping'!AC1349</f>
        <v>26</v>
      </c>
      <c r="L9" s="316">
        <f>'[2]Format for District Mapping'!AD1349</f>
        <v>80137</v>
      </c>
      <c r="M9" s="316">
        <f>'[2]Format for District Mapping'!AE1349</f>
        <v>50011</v>
      </c>
      <c r="N9" s="316">
        <f>'[2]Format for District Mapping'!AF1349</f>
        <v>302</v>
      </c>
      <c r="O9" s="316">
        <f>'[2]Format for District Mapping'!AG1349</f>
        <v>226646</v>
      </c>
      <c r="P9" s="316">
        <f>'[2]Format for District Mapping'!AO1349</f>
        <v>15506</v>
      </c>
      <c r="Q9" s="316">
        <f>'[2]Format for District Mapping'!AP1349</f>
        <v>7865</v>
      </c>
      <c r="R9" s="316">
        <f>'[2]Format for District Mapping'!AQ1349</f>
        <v>3</v>
      </c>
      <c r="S9" s="316">
        <f>'[2]Format for District Mapping'!AR1349</f>
        <v>12384</v>
      </c>
      <c r="T9" s="316">
        <f>'[2]Format for District Mapping'!AS1349</f>
        <v>9309</v>
      </c>
      <c r="U9" s="316">
        <f>'[2]Format for District Mapping'!AT1349</f>
        <v>2</v>
      </c>
      <c r="V9" s="316">
        <f>'[2]Format for District Mapping'!AU1349</f>
        <v>45069</v>
      </c>
    </row>
    <row r="10" spans="1:22" ht="24.95" customHeight="1">
      <c r="A10" s="312" t="s">
        <v>336</v>
      </c>
      <c r="B10" s="315">
        <f>'[2]Format for District Mapping'!M1350</f>
        <v>8444</v>
      </c>
      <c r="C10" s="316">
        <f>'[2]Format for District Mapping'!N1350</f>
        <v>5778</v>
      </c>
      <c r="D10" s="316">
        <f>'[2]Format for District Mapping'!O1350</f>
        <v>47</v>
      </c>
      <c r="E10" s="316">
        <f>'[2]Format for District Mapping'!P1350</f>
        <v>13172</v>
      </c>
      <c r="F10" s="316">
        <f>'[2]Format for District Mapping'!Q1350</f>
        <v>7091</v>
      </c>
      <c r="G10" s="316">
        <f>'[2]Format for District Mapping'!R1350</f>
        <v>28</v>
      </c>
      <c r="H10" s="316">
        <f>'[2]Format for District Mapping'!S1350</f>
        <v>34560</v>
      </c>
      <c r="I10" s="316">
        <f>'[2]Format for District Mapping'!AA1350</f>
        <v>20791</v>
      </c>
      <c r="J10" s="316">
        <f>'[2]Format for District Mapping'!AB1350</f>
        <v>13196</v>
      </c>
      <c r="K10" s="316">
        <f>'[2]Format for District Mapping'!AC1350</f>
        <v>82</v>
      </c>
      <c r="L10" s="316">
        <f>'[2]Format for District Mapping'!AD1350</f>
        <v>32350</v>
      </c>
      <c r="M10" s="316">
        <f>'[2]Format for District Mapping'!AE1350</f>
        <v>15564</v>
      </c>
      <c r="N10" s="316">
        <f>'[2]Format for District Mapping'!AF1350</f>
        <v>134</v>
      </c>
      <c r="O10" s="316">
        <f>'[2]Format for District Mapping'!AG1350</f>
        <v>82117</v>
      </c>
      <c r="P10" s="316">
        <f>'[2]Format for District Mapping'!AO1350</f>
        <v>4398</v>
      </c>
      <c r="Q10" s="316">
        <f>'[2]Format for District Mapping'!AP1350</f>
        <v>3519</v>
      </c>
      <c r="R10" s="316">
        <f>'[2]Format for District Mapping'!AQ1350</f>
        <v>9</v>
      </c>
      <c r="S10" s="316">
        <f>'[2]Format for District Mapping'!AR1350</f>
        <v>3382</v>
      </c>
      <c r="T10" s="316">
        <f>'[2]Format for District Mapping'!AS1350</f>
        <v>2482</v>
      </c>
      <c r="U10" s="316">
        <f>'[2]Format for District Mapping'!AT1350</f>
        <v>0</v>
      </c>
      <c r="V10" s="316">
        <f>'[2]Format for District Mapping'!AU1350</f>
        <v>13790</v>
      </c>
    </row>
    <row r="11" spans="1:22" ht="24.95" customHeight="1">
      <c r="A11" s="312" t="s">
        <v>337</v>
      </c>
      <c r="B11" s="315">
        <f>'[2]Format for District Mapping'!M1351</f>
        <v>31784</v>
      </c>
      <c r="C11" s="316">
        <f>'[2]Format for District Mapping'!N1351</f>
        <v>14551</v>
      </c>
      <c r="D11" s="316">
        <f>'[2]Format for District Mapping'!O1351</f>
        <v>1</v>
      </c>
      <c r="E11" s="316">
        <f>'[2]Format for District Mapping'!P1351</f>
        <v>20020</v>
      </c>
      <c r="F11" s="316">
        <f>'[2]Format for District Mapping'!Q1351</f>
        <v>11465</v>
      </c>
      <c r="G11" s="316">
        <f>'[2]Format for District Mapping'!R1351</f>
        <v>68</v>
      </c>
      <c r="H11" s="316">
        <f>'[2]Format for District Mapping'!S1351</f>
        <v>77889</v>
      </c>
      <c r="I11" s="316">
        <f>'[2]Format for District Mapping'!AA1351</f>
        <v>85526</v>
      </c>
      <c r="J11" s="316">
        <f>'[2]Format for District Mapping'!AB1351</f>
        <v>36684</v>
      </c>
      <c r="K11" s="316">
        <f>'[2]Format for District Mapping'!AC1351</f>
        <v>33</v>
      </c>
      <c r="L11" s="316">
        <f>'[2]Format for District Mapping'!AD1351</f>
        <v>48392</v>
      </c>
      <c r="M11" s="316">
        <f>'[2]Format for District Mapping'!AE1351</f>
        <v>27127</v>
      </c>
      <c r="N11" s="316">
        <f>'[2]Format for District Mapping'!AF1351</f>
        <v>262</v>
      </c>
      <c r="O11" s="316">
        <f>'[2]Format for District Mapping'!AG1351</f>
        <v>198024</v>
      </c>
      <c r="P11" s="316">
        <f>'[2]Format for District Mapping'!AO1351</f>
        <v>5997</v>
      </c>
      <c r="Q11" s="316">
        <f>'[2]Format for District Mapping'!AP1351</f>
        <v>3950</v>
      </c>
      <c r="R11" s="316">
        <f>'[2]Format for District Mapping'!AQ1351</f>
        <v>0</v>
      </c>
      <c r="S11" s="316">
        <f>'[2]Format for District Mapping'!AR1351</f>
        <v>4878</v>
      </c>
      <c r="T11" s="316">
        <f>'[2]Format for District Mapping'!AS1351</f>
        <v>3474</v>
      </c>
      <c r="U11" s="316">
        <f>'[2]Format for District Mapping'!AT1351</f>
        <v>0</v>
      </c>
      <c r="V11" s="316">
        <f>'[2]Format for District Mapping'!AU1351</f>
        <v>18299</v>
      </c>
    </row>
    <row r="12" spans="1:22" ht="24.95" customHeight="1">
      <c r="A12" s="312" t="s">
        <v>338</v>
      </c>
      <c r="B12" s="315">
        <f>'[2]Format for District Mapping'!M1352</f>
        <v>12107</v>
      </c>
      <c r="C12" s="316">
        <f>'[2]Format for District Mapping'!N1352</f>
        <v>10033</v>
      </c>
      <c r="D12" s="316">
        <f>'[2]Format for District Mapping'!O1352</f>
        <v>0</v>
      </c>
      <c r="E12" s="316">
        <f>'[2]Format for District Mapping'!P1352</f>
        <v>9442</v>
      </c>
      <c r="F12" s="316">
        <f>'[2]Format for District Mapping'!Q1352</f>
        <v>6101</v>
      </c>
      <c r="G12" s="316">
        <f>'[2]Format for District Mapping'!R1352</f>
        <v>109</v>
      </c>
      <c r="H12" s="316">
        <f>'[2]Format for District Mapping'!S1352</f>
        <v>37792</v>
      </c>
      <c r="I12" s="316">
        <f>'[2]Format for District Mapping'!AA1352</f>
        <v>22986</v>
      </c>
      <c r="J12" s="316">
        <f>'[2]Format for District Mapping'!AB1352</f>
        <v>17424</v>
      </c>
      <c r="K12" s="316">
        <f>'[2]Format for District Mapping'!AC1352</f>
        <v>0</v>
      </c>
      <c r="L12" s="316">
        <f>'[2]Format for District Mapping'!AD1352</f>
        <v>20230</v>
      </c>
      <c r="M12" s="316">
        <f>'[2]Format for District Mapping'!AE1352</f>
        <v>11882</v>
      </c>
      <c r="N12" s="316">
        <f>'[2]Format for District Mapping'!AF1352</f>
        <v>167</v>
      </c>
      <c r="O12" s="316">
        <f>'[2]Format for District Mapping'!AG1352</f>
        <v>72689</v>
      </c>
      <c r="P12" s="316">
        <f>'[2]Format for District Mapping'!AO1352</f>
        <v>4010</v>
      </c>
      <c r="Q12" s="316">
        <f>'[2]Format for District Mapping'!AP1352</f>
        <v>2853</v>
      </c>
      <c r="R12" s="316">
        <f>'[2]Format for District Mapping'!AQ1352</f>
        <v>0</v>
      </c>
      <c r="S12" s="316">
        <f>'[2]Format for District Mapping'!AR1352</f>
        <v>2308</v>
      </c>
      <c r="T12" s="316">
        <f>'[2]Format for District Mapping'!AS1352</f>
        <v>2244</v>
      </c>
      <c r="U12" s="316">
        <f>'[2]Format for District Mapping'!AT1352</f>
        <v>0</v>
      </c>
      <c r="V12" s="316">
        <f>'[2]Format for District Mapping'!AU1352</f>
        <v>11415</v>
      </c>
    </row>
    <row r="13" spans="1:22" ht="24.95" customHeight="1">
      <c r="A13" s="312" t="s">
        <v>339</v>
      </c>
      <c r="B13" s="315">
        <f>'[2]Format for District Mapping'!M1353</f>
        <v>12068</v>
      </c>
      <c r="C13" s="316">
        <f>'[2]Format for District Mapping'!N1353</f>
        <v>10004</v>
      </c>
      <c r="D13" s="316">
        <f>'[2]Format for District Mapping'!O1353</f>
        <v>6</v>
      </c>
      <c r="E13" s="316">
        <f>'[2]Format for District Mapping'!P1353</f>
        <v>10402</v>
      </c>
      <c r="F13" s="316">
        <f>'[2]Format for District Mapping'!Q1353</f>
        <v>7897</v>
      </c>
      <c r="G13" s="316">
        <f>'[2]Format for District Mapping'!R1353</f>
        <v>28</v>
      </c>
      <c r="H13" s="316">
        <f>'[2]Format for District Mapping'!S1353</f>
        <v>40405</v>
      </c>
      <c r="I13" s="316">
        <f>'[2]Format for District Mapping'!AA1353</f>
        <v>30256</v>
      </c>
      <c r="J13" s="316">
        <f>'[2]Format for District Mapping'!AB1353</f>
        <v>23773</v>
      </c>
      <c r="K13" s="316">
        <f>'[2]Format for District Mapping'!AC1353</f>
        <v>74</v>
      </c>
      <c r="L13" s="316">
        <f>'[2]Format for District Mapping'!AD1353</f>
        <v>21095</v>
      </c>
      <c r="M13" s="316">
        <f>'[2]Format for District Mapping'!AE1353</f>
        <v>14058</v>
      </c>
      <c r="N13" s="316">
        <f>'[2]Format for District Mapping'!AF1353</f>
        <v>81</v>
      </c>
      <c r="O13" s="316">
        <f>'[2]Format for District Mapping'!AG1353</f>
        <v>89337</v>
      </c>
      <c r="P13" s="316">
        <f>'[2]Format for District Mapping'!AO1353</f>
        <v>6846</v>
      </c>
      <c r="Q13" s="316">
        <f>'[2]Format for District Mapping'!AP1353</f>
        <v>5230</v>
      </c>
      <c r="R13" s="316">
        <f>'[2]Format for District Mapping'!AQ1353</f>
        <v>0</v>
      </c>
      <c r="S13" s="316">
        <f>'[2]Format for District Mapping'!AR1353</f>
        <v>3387</v>
      </c>
      <c r="T13" s="316">
        <f>'[2]Format for District Mapping'!AS1353</f>
        <v>1874</v>
      </c>
      <c r="U13" s="316">
        <f>'[2]Format for District Mapping'!AT1353</f>
        <v>0</v>
      </c>
      <c r="V13" s="316">
        <f>'[2]Format for District Mapping'!AU1353</f>
        <v>17337</v>
      </c>
    </row>
    <row r="14" spans="1:22" ht="24.95" customHeight="1">
      <c r="A14" s="312" t="s">
        <v>340</v>
      </c>
      <c r="B14" s="315">
        <f>'[2]Format for District Mapping'!M1354</f>
        <v>27076</v>
      </c>
      <c r="C14" s="316">
        <f>'[2]Format for District Mapping'!N1354</f>
        <v>18332</v>
      </c>
      <c r="D14" s="316">
        <f>'[2]Format for District Mapping'!O1354</f>
        <v>12</v>
      </c>
      <c r="E14" s="316">
        <f>'[2]Format for District Mapping'!P1354</f>
        <v>13423</v>
      </c>
      <c r="F14" s="316">
        <f>'[2]Format for District Mapping'!Q1354</f>
        <v>8362</v>
      </c>
      <c r="G14" s="316">
        <f>'[2]Format for District Mapping'!R1354</f>
        <v>26</v>
      </c>
      <c r="H14" s="316">
        <f>'[2]Format for District Mapping'!S1354</f>
        <v>67231</v>
      </c>
      <c r="I14" s="316">
        <f>'[2]Format for District Mapping'!AA1354</f>
        <v>50011</v>
      </c>
      <c r="J14" s="316">
        <f>'[2]Format for District Mapping'!AB1354</f>
        <v>34008</v>
      </c>
      <c r="K14" s="316">
        <f>'[2]Format for District Mapping'!AC1354</f>
        <v>42</v>
      </c>
      <c r="L14" s="316">
        <f>'[2]Format for District Mapping'!AD1354</f>
        <v>26665</v>
      </c>
      <c r="M14" s="316">
        <f>'[2]Format for District Mapping'!AE1354</f>
        <v>16204</v>
      </c>
      <c r="N14" s="316">
        <f>'[2]Format for District Mapping'!AF1354</f>
        <v>37</v>
      </c>
      <c r="O14" s="316">
        <f>'[2]Format for District Mapping'!AG1354</f>
        <v>126967</v>
      </c>
      <c r="P14" s="316">
        <f>'[2]Format for District Mapping'!AO1354</f>
        <v>13926</v>
      </c>
      <c r="Q14" s="316">
        <f>'[2]Format for District Mapping'!AP1354</f>
        <v>7883</v>
      </c>
      <c r="R14" s="316">
        <f>'[2]Format for District Mapping'!AQ1354</f>
        <v>2</v>
      </c>
      <c r="S14" s="316">
        <f>'[2]Format for District Mapping'!AR1354</f>
        <v>7555</v>
      </c>
      <c r="T14" s="316">
        <f>'[2]Format for District Mapping'!AS1354</f>
        <v>2748</v>
      </c>
      <c r="U14" s="316">
        <f>'[2]Format for District Mapping'!AT1354</f>
        <v>1</v>
      </c>
      <c r="V14" s="316">
        <f>'[2]Format for District Mapping'!AU1354</f>
        <v>32115</v>
      </c>
    </row>
    <row r="15" spans="1:22" ht="24.95" customHeight="1">
      <c r="A15" s="312" t="s">
        <v>341</v>
      </c>
      <c r="B15" s="315">
        <f>'[2]Format for District Mapping'!M1355</f>
        <v>21220</v>
      </c>
      <c r="C15" s="316">
        <f>'[2]Format for District Mapping'!N1355</f>
        <v>16967</v>
      </c>
      <c r="D15" s="316">
        <f>'[2]Format for District Mapping'!O1355</f>
        <v>2</v>
      </c>
      <c r="E15" s="316">
        <f>'[2]Format for District Mapping'!P1355</f>
        <v>22094</v>
      </c>
      <c r="F15" s="316">
        <f>'[2]Format for District Mapping'!Q1355</f>
        <v>16886</v>
      </c>
      <c r="G15" s="316">
        <f>'[2]Format for District Mapping'!R1355</f>
        <v>21</v>
      </c>
      <c r="H15" s="316">
        <f>'[2]Format for District Mapping'!S1355</f>
        <v>77190</v>
      </c>
      <c r="I15" s="316">
        <f>'[2]Format for District Mapping'!AA1355</f>
        <v>43587</v>
      </c>
      <c r="J15" s="316">
        <f>'[2]Format for District Mapping'!AB1355</f>
        <v>32708</v>
      </c>
      <c r="K15" s="316">
        <f>'[2]Format for District Mapping'!AC1355</f>
        <v>10</v>
      </c>
      <c r="L15" s="316">
        <f>'[2]Format for District Mapping'!AD1355</f>
        <v>45371</v>
      </c>
      <c r="M15" s="316">
        <f>'[2]Format for District Mapping'!AE1355</f>
        <v>33016</v>
      </c>
      <c r="N15" s="316">
        <f>'[2]Format for District Mapping'!AF1355</f>
        <v>82</v>
      </c>
      <c r="O15" s="316">
        <f>'[2]Format for District Mapping'!AG1355</f>
        <v>154774</v>
      </c>
      <c r="P15" s="316">
        <f>'[2]Format for District Mapping'!AO1355</f>
        <v>9768</v>
      </c>
      <c r="Q15" s="316">
        <f>'[2]Format for District Mapping'!AP1355</f>
        <v>8456</v>
      </c>
      <c r="R15" s="316">
        <f>'[2]Format for District Mapping'!AQ1355</f>
        <v>4</v>
      </c>
      <c r="S15" s="316">
        <f>'[2]Format for District Mapping'!AR1355</f>
        <v>7771</v>
      </c>
      <c r="T15" s="316">
        <f>'[2]Format for District Mapping'!AS1355</f>
        <v>6112</v>
      </c>
      <c r="U15" s="316">
        <f>'[2]Format for District Mapping'!AT1355</f>
        <v>4</v>
      </c>
      <c r="V15" s="316">
        <f>'[2]Format for District Mapping'!AU1355</f>
        <v>32115</v>
      </c>
    </row>
    <row r="16" spans="1:22" ht="24.95" customHeight="1">
      <c r="A16" s="312" t="s">
        <v>342</v>
      </c>
      <c r="B16" s="315">
        <f>'[2]Format for District Mapping'!M1356</f>
        <v>39611</v>
      </c>
      <c r="C16" s="316">
        <f>'[2]Format for District Mapping'!N1356</f>
        <v>30524</v>
      </c>
      <c r="D16" s="316">
        <f>'[2]Format for District Mapping'!O1356</f>
        <v>5</v>
      </c>
      <c r="E16" s="316">
        <f>'[2]Format for District Mapping'!P1356</f>
        <v>55414</v>
      </c>
      <c r="F16" s="316">
        <f>'[2]Format for District Mapping'!Q1356</f>
        <v>39706</v>
      </c>
      <c r="G16" s="316">
        <f>'[2]Format for District Mapping'!R1356</f>
        <v>80</v>
      </c>
      <c r="H16" s="316">
        <f>'[2]Format for District Mapping'!S1356</f>
        <v>165340</v>
      </c>
      <c r="I16" s="316">
        <f>'[2]Format for District Mapping'!AA1356</f>
        <v>127273</v>
      </c>
      <c r="J16" s="316">
        <f>'[2]Format for District Mapping'!AB1356</f>
        <v>93733</v>
      </c>
      <c r="K16" s="316">
        <f>'[2]Format for District Mapping'!AC1356</f>
        <v>11</v>
      </c>
      <c r="L16" s="316">
        <f>'[2]Format for District Mapping'!AD1356</f>
        <v>138566</v>
      </c>
      <c r="M16" s="316">
        <f>'[2]Format for District Mapping'!AE1356</f>
        <v>102983</v>
      </c>
      <c r="N16" s="316">
        <f>'[2]Format for District Mapping'!AF1356</f>
        <v>261</v>
      </c>
      <c r="O16" s="316">
        <f>'[2]Format for District Mapping'!AG1356</f>
        <v>462827</v>
      </c>
      <c r="P16" s="316">
        <f>'[2]Format for District Mapping'!AO1356</f>
        <v>37371</v>
      </c>
      <c r="Q16" s="316">
        <f>'[2]Format for District Mapping'!AP1356</f>
        <v>34972</v>
      </c>
      <c r="R16" s="316">
        <f>'[2]Format for District Mapping'!AQ1356</f>
        <v>6</v>
      </c>
      <c r="S16" s="316">
        <f>'[2]Format for District Mapping'!AR1356</f>
        <v>25274</v>
      </c>
      <c r="T16" s="316">
        <f>'[2]Format for District Mapping'!AS1356</f>
        <v>22301</v>
      </c>
      <c r="U16" s="316">
        <f>'[2]Format for District Mapping'!AT1356</f>
        <v>4</v>
      </c>
      <c r="V16" s="316">
        <f>'[2]Format for District Mapping'!AU1356</f>
        <v>119928</v>
      </c>
    </row>
    <row r="17" spans="1:22" ht="24.95" customHeight="1">
      <c r="A17" s="312" t="s">
        <v>343</v>
      </c>
      <c r="B17" s="315">
        <f>'[2]Format for District Mapping'!M1357</f>
        <v>22262</v>
      </c>
      <c r="C17" s="316">
        <f>'[2]Format for District Mapping'!N1357</f>
        <v>18146</v>
      </c>
      <c r="D17" s="316">
        <f>'[2]Format for District Mapping'!O1357</f>
        <v>3</v>
      </c>
      <c r="E17" s="316">
        <f>'[2]Format for District Mapping'!P1357</f>
        <v>31605</v>
      </c>
      <c r="F17" s="316">
        <f>'[2]Format for District Mapping'!Q1357</f>
        <v>23925</v>
      </c>
      <c r="G17" s="316">
        <f>'[2]Format for District Mapping'!R1357</f>
        <v>107</v>
      </c>
      <c r="H17" s="316">
        <f>'[2]Format for District Mapping'!S1357</f>
        <v>96048</v>
      </c>
      <c r="I17" s="316">
        <f>'[2]Format for District Mapping'!AA1357</f>
        <v>44256</v>
      </c>
      <c r="J17" s="316">
        <f>'[2]Format for District Mapping'!AB1357</f>
        <v>35164</v>
      </c>
      <c r="K17" s="316">
        <f>'[2]Format for District Mapping'!AC1357</f>
        <v>25</v>
      </c>
      <c r="L17" s="316">
        <f>'[2]Format for District Mapping'!AD1357</f>
        <v>65588</v>
      </c>
      <c r="M17" s="316">
        <f>'[2]Format for District Mapping'!AE1357</f>
        <v>37231</v>
      </c>
      <c r="N17" s="316">
        <f>'[2]Format for District Mapping'!AF1357</f>
        <v>372</v>
      </c>
      <c r="O17" s="316">
        <f>'[2]Format for District Mapping'!AG1357</f>
        <v>182636</v>
      </c>
      <c r="P17" s="316">
        <f>'[2]Format for District Mapping'!AO1357</f>
        <v>7191</v>
      </c>
      <c r="Q17" s="316">
        <f>'[2]Format for District Mapping'!AP1357</f>
        <v>5845</v>
      </c>
      <c r="R17" s="316">
        <f>'[2]Format for District Mapping'!AQ1357</f>
        <v>0</v>
      </c>
      <c r="S17" s="316">
        <f>'[2]Format for District Mapping'!AR1357</f>
        <v>7946</v>
      </c>
      <c r="T17" s="316">
        <f>'[2]Format for District Mapping'!AS1357</f>
        <v>4480</v>
      </c>
      <c r="U17" s="316">
        <f>'[2]Format for District Mapping'!AT1357</f>
        <v>0</v>
      </c>
      <c r="V17" s="316">
        <f>'[2]Format for District Mapping'!AU1357</f>
        <v>25462</v>
      </c>
    </row>
    <row r="18" spans="1:22" ht="24.95" customHeight="1">
      <c r="A18" s="312" t="s">
        <v>344</v>
      </c>
      <c r="B18" s="315">
        <f>'[2]Format for District Mapping'!M1358</f>
        <v>27811</v>
      </c>
      <c r="C18" s="316">
        <f>'[2]Format for District Mapping'!N1358</f>
        <v>13728</v>
      </c>
      <c r="D18" s="316">
        <f>'[2]Format for District Mapping'!O1358</f>
        <v>0</v>
      </c>
      <c r="E18" s="316">
        <f>'[2]Format for District Mapping'!P1358</f>
        <v>48945</v>
      </c>
      <c r="F18" s="316">
        <f>'[2]Format for District Mapping'!Q1358</f>
        <v>28656</v>
      </c>
      <c r="G18" s="316">
        <f>'[2]Format for District Mapping'!R1358</f>
        <v>104</v>
      </c>
      <c r="H18" s="316">
        <f>'[2]Format for District Mapping'!S1358</f>
        <v>119244</v>
      </c>
      <c r="I18" s="316">
        <f>'[2]Format for District Mapping'!AA1358</f>
        <v>83621</v>
      </c>
      <c r="J18" s="316">
        <f>'[2]Format for District Mapping'!AB1358</f>
        <v>36151</v>
      </c>
      <c r="K18" s="316">
        <f>'[2]Format for District Mapping'!AC1358</f>
        <v>1</v>
      </c>
      <c r="L18" s="316">
        <f>'[2]Format for District Mapping'!AD1358</f>
        <v>120277</v>
      </c>
      <c r="M18" s="316">
        <f>'[2]Format for District Mapping'!AE1358</f>
        <v>63444</v>
      </c>
      <c r="N18" s="316">
        <f>'[2]Format for District Mapping'!AF1358</f>
        <v>428</v>
      </c>
      <c r="O18" s="316">
        <f>'[2]Format for District Mapping'!AG1358</f>
        <v>303922</v>
      </c>
      <c r="P18" s="316">
        <f>'[2]Format for District Mapping'!AO1358</f>
        <v>11656</v>
      </c>
      <c r="Q18" s="316">
        <f>'[2]Format for District Mapping'!AP1358</f>
        <v>7759</v>
      </c>
      <c r="R18" s="316">
        <f>'[2]Format for District Mapping'!AQ1358</f>
        <v>0</v>
      </c>
      <c r="S18" s="316">
        <f>'[2]Format for District Mapping'!AR1358</f>
        <v>11308</v>
      </c>
      <c r="T18" s="316">
        <f>'[2]Format for District Mapping'!AS1358</f>
        <v>5593</v>
      </c>
      <c r="U18" s="316">
        <f>'[2]Format for District Mapping'!AT1358</f>
        <v>10</v>
      </c>
      <c r="V18" s="316">
        <f>'[2]Format for District Mapping'!AU1358</f>
        <v>36326</v>
      </c>
    </row>
    <row r="19" spans="1:22" ht="24.95" customHeight="1">
      <c r="A19" s="312" t="s">
        <v>345</v>
      </c>
      <c r="B19" s="315">
        <f>'[2]Format for District Mapping'!M1359</f>
        <v>18248</v>
      </c>
      <c r="C19" s="316">
        <f>'[2]Format for District Mapping'!N1359</f>
        <v>13811</v>
      </c>
      <c r="D19" s="316">
        <f>'[2]Format for District Mapping'!O1359</f>
        <v>53</v>
      </c>
      <c r="E19" s="316">
        <f>'[2]Format for District Mapping'!P1359</f>
        <v>20847</v>
      </c>
      <c r="F19" s="316">
        <f>'[2]Format for District Mapping'!Q1359</f>
        <v>12151</v>
      </c>
      <c r="G19" s="316">
        <f>'[2]Format for District Mapping'!R1359</f>
        <v>66</v>
      </c>
      <c r="H19" s="316">
        <f>'[2]Format for District Mapping'!S1359</f>
        <v>65176</v>
      </c>
      <c r="I19" s="316">
        <f>'[2]Format for District Mapping'!AA1359</f>
        <v>72381</v>
      </c>
      <c r="J19" s="316">
        <f>'[2]Format for District Mapping'!AB1359</f>
        <v>29882</v>
      </c>
      <c r="K19" s="316">
        <f>'[2]Format for District Mapping'!AC1359</f>
        <v>84</v>
      </c>
      <c r="L19" s="316">
        <f>'[2]Format for District Mapping'!AD1359</f>
        <v>48446</v>
      </c>
      <c r="M19" s="316">
        <f>'[2]Format for District Mapping'!AE1359</f>
        <v>25878</v>
      </c>
      <c r="N19" s="316">
        <f>'[2]Format for District Mapping'!AF1359</f>
        <v>292</v>
      </c>
      <c r="O19" s="316">
        <f>'[2]Format for District Mapping'!AG1359</f>
        <v>176963</v>
      </c>
      <c r="P19" s="316">
        <f>'[2]Format for District Mapping'!AO1359</f>
        <v>5724</v>
      </c>
      <c r="Q19" s="316">
        <f>'[2]Format for District Mapping'!AP1359</f>
        <v>3551</v>
      </c>
      <c r="R19" s="316">
        <f>'[2]Format for District Mapping'!AQ1359</f>
        <v>0</v>
      </c>
      <c r="S19" s="316">
        <f>'[2]Format for District Mapping'!AR1359</f>
        <v>3400</v>
      </c>
      <c r="T19" s="316">
        <f>'[2]Format for District Mapping'!AS1359</f>
        <v>2310</v>
      </c>
      <c r="U19" s="316">
        <f>'[2]Format for District Mapping'!AT1359</f>
        <v>0</v>
      </c>
      <c r="V19" s="316">
        <f>'[2]Format for District Mapping'!AU1359</f>
        <v>14985</v>
      </c>
    </row>
    <row r="20" spans="1:22" ht="24.95" customHeight="1">
      <c r="A20" s="312" t="s">
        <v>346</v>
      </c>
      <c r="B20" s="315">
        <f>'[2]Format for District Mapping'!M1360</f>
        <v>8567</v>
      </c>
      <c r="C20" s="316">
        <f>'[2]Format for District Mapping'!N1360</f>
        <v>5072</v>
      </c>
      <c r="D20" s="316">
        <f>'[2]Format for District Mapping'!O1360</f>
        <v>9</v>
      </c>
      <c r="E20" s="316">
        <f>'[2]Format for District Mapping'!P1360</f>
        <v>22479</v>
      </c>
      <c r="F20" s="316">
        <f>'[2]Format for District Mapping'!Q1360</f>
        <v>13372</v>
      </c>
      <c r="G20" s="316">
        <f>'[2]Format for District Mapping'!R1360</f>
        <v>64</v>
      </c>
      <c r="H20" s="316">
        <f>'[2]Format for District Mapping'!S1360</f>
        <v>49563</v>
      </c>
      <c r="I20" s="316">
        <f>'[2]Format for District Mapping'!AA1360</f>
        <v>24630</v>
      </c>
      <c r="J20" s="316">
        <f>'[2]Format for District Mapping'!AB1360</f>
        <v>11863</v>
      </c>
      <c r="K20" s="316">
        <f>'[2]Format for District Mapping'!AC1360</f>
        <v>32</v>
      </c>
      <c r="L20" s="316">
        <f>'[2]Format for District Mapping'!AD1360</f>
        <v>60789</v>
      </c>
      <c r="M20" s="316">
        <f>'[2]Format for District Mapping'!AE1360</f>
        <v>33677</v>
      </c>
      <c r="N20" s="316">
        <f>'[2]Format for District Mapping'!AF1360</f>
        <v>543</v>
      </c>
      <c r="O20" s="316">
        <f>'[2]Format for District Mapping'!AG1360</f>
        <v>131534</v>
      </c>
      <c r="P20" s="316">
        <f>'[2]Format for District Mapping'!AO1360</f>
        <v>9207</v>
      </c>
      <c r="Q20" s="316">
        <f>'[2]Format for District Mapping'!AP1360</f>
        <v>4742</v>
      </c>
      <c r="R20" s="316">
        <f>'[2]Format for District Mapping'!AQ1360</f>
        <v>5</v>
      </c>
      <c r="S20" s="316">
        <f>'[2]Format for District Mapping'!AR1360</f>
        <v>6606</v>
      </c>
      <c r="T20" s="316">
        <f>'[2]Format for District Mapping'!AS1360</f>
        <v>4870</v>
      </c>
      <c r="U20" s="316">
        <f>'[2]Format for District Mapping'!AT1360</f>
        <v>2</v>
      </c>
      <c r="V20" s="316">
        <f>'[2]Format for District Mapping'!AU1360</f>
        <v>25432</v>
      </c>
    </row>
    <row r="21" spans="1:22" ht="24.95" customHeight="1">
      <c r="A21" s="312" t="s">
        <v>347</v>
      </c>
      <c r="B21" s="315">
        <f>'[2]Format for District Mapping'!M1361</f>
        <v>37723</v>
      </c>
      <c r="C21" s="316">
        <f>'[2]Format for District Mapping'!N1361</f>
        <v>31854</v>
      </c>
      <c r="D21" s="316">
        <f>'[2]Format for District Mapping'!O1361</f>
        <v>17</v>
      </c>
      <c r="E21" s="316">
        <f>'[2]Format for District Mapping'!P1361</f>
        <v>22258</v>
      </c>
      <c r="F21" s="316">
        <f>'[2]Format for District Mapping'!Q1361</f>
        <v>15185</v>
      </c>
      <c r="G21" s="316">
        <f>'[2]Format for District Mapping'!R1361</f>
        <v>50</v>
      </c>
      <c r="H21" s="316">
        <f>'[2]Format for District Mapping'!S1361</f>
        <v>107087</v>
      </c>
      <c r="I21" s="316">
        <f>'[2]Format for District Mapping'!AA1361</f>
        <v>70352</v>
      </c>
      <c r="J21" s="316">
        <f>'[2]Format for District Mapping'!AB1361</f>
        <v>56755</v>
      </c>
      <c r="K21" s="316">
        <f>'[2]Format for District Mapping'!AC1361</f>
        <v>9</v>
      </c>
      <c r="L21" s="316">
        <f>'[2]Format for District Mapping'!AD1361</f>
        <v>47307</v>
      </c>
      <c r="M21" s="316">
        <f>'[2]Format for District Mapping'!AE1361</f>
        <v>36444</v>
      </c>
      <c r="N21" s="316">
        <f>'[2]Format for District Mapping'!AF1361</f>
        <v>153</v>
      </c>
      <c r="O21" s="316">
        <f>'[2]Format for District Mapping'!AG1361</f>
        <v>211020</v>
      </c>
      <c r="P21" s="316">
        <f>'[2]Format for District Mapping'!AO1361</f>
        <v>13936</v>
      </c>
      <c r="Q21" s="316">
        <f>'[2]Format for District Mapping'!AP1361</f>
        <v>7987</v>
      </c>
      <c r="R21" s="316">
        <f>'[2]Format for District Mapping'!AQ1361</f>
        <v>2</v>
      </c>
      <c r="S21" s="316">
        <f>'[2]Format for District Mapping'!AR1361</f>
        <v>8867</v>
      </c>
      <c r="T21" s="316">
        <f>'[2]Format for District Mapping'!AS1361</f>
        <v>4549</v>
      </c>
      <c r="U21" s="316">
        <f>'[2]Format for District Mapping'!AT1361</f>
        <v>7</v>
      </c>
      <c r="V21" s="316">
        <f>'[2]Format for District Mapping'!AU1361</f>
        <v>35348</v>
      </c>
    </row>
    <row r="22" spans="1:22" ht="24.95" customHeight="1">
      <c r="A22" s="312" t="s">
        <v>348</v>
      </c>
      <c r="B22" s="315">
        <f>'[2]Format for District Mapping'!M1362</f>
        <v>30893</v>
      </c>
      <c r="C22" s="316">
        <f>'[2]Format for District Mapping'!N1362</f>
        <v>16833</v>
      </c>
      <c r="D22" s="316">
        <f>'[2]Format for District Mapping'!O1362</f>
        <v>0</v>
      </c>
      <c r="E22" s="316">
        <f>'[2]Format for District Mapping'!P1362</f>
        <v>20281</v>
      </c>
      <c r="F22" s="316">
        <f>'[2]Format for District Mapping'!Q1362</f>
        <v>13397</v>
      </c>
      <c r="G22" s="316">
        <f>'[2]Format for District Mapping'!R1362</f>
        <v>81</v>
      </c>
      <c r="H22" s="316">
        <f>'[2]Format for District Mapping'!S1362</f>
        <v>81485</v>
      </c>
      <c r="I22" s="316">
        <f>'[2]Format for District Mapping'!AA1362</f>
        <v>82125</v>
      </c>
      <c r="J22" s="316">
        <f>'[2]Format for District Mapping'!AB1362</f>
        <v>42170</v>
      </c>
      <c r="K22" s="316">
        <f>'[2]Format for District Mapping'!AC1362</f>
        <v>0</v>
      </c>
      <c r="L22" s="316">
        <f>'[2]Format for District Mapping'!AD1362</f>
        <v>46228</v>
      </c>
      <c r="M22" s="316">
        <f>'[2]Format for District Mapping'!AE1362</f>
        <v>27473</v>
      </c>
      <c r="N22" s="316">
        <f>'[2]Format for District Mapping'!AF1362</f>
        <v>261</v>
      </c>
      <c r="O22" s="316">
        <f>'[2]Format for District Mapping'!AG1362</f>
        <v>198257</v>
      </c>
      <c r="P22" s="316">
        <f>'[2]Format for District Mapping'!AO1362</f>
        <v>9787</v>
      </c>
      <c r="Q22" s="316">
        <f>'[2]Format for District Mapping'!AP1362</f>
        <v>6040</v>
      </c>
      <c r="R22" s="316">
        <f>'[2]Format for District Mapping'!AQ1362</f>
        <v>3</v>
      </c>
      <c r="S22" s="316">
        <f>'[2]Format for District Mapping'!AR1362</f>
        <v>5644</v>
      </c>
      <c r="T22" s="316">
        <f>'[2]Format for District Mapping'!AS1362</f>
        <v>2941</v>
      </c>
      <c r="U22" s="316">
        <f>'[2]Format for District Mapping'!AT1362</f>
        <v>5</v>
      </c>
      <c r="V22" s="316">
        <f>'[2]Format for District Mapping'!AU1362</f>
        <v>24420</v>
      </c>
    </row>
    <row r="23" spans="1:22" ht="24.95" customHeight="1">
      <c r="A23" s="312" t="s">
        <v>349</v>
      </c>
      <c r="B23" s="315">
        <f>'[2]Format for District Mapping'!M1363</f>
        <v>16573</v>
      </c>
      <c r="C23" s="316">
        <f>'[2]Format for District Mapping'!N1363</f>
        <v>13150</v>
      </c>
      <c r="D23" s="316">
        <f>'[2]Format for District Mapping'!O1363</f>
        <v>0</v>
      </c>
      <c r="E23" s="316">
        <f>'[2]Format for District Mapping'!P1363</f>
        <v>6613</v>
      </c>
      <c r="F23" s="316">
        <f>'[2]Format for District Mapping'!Q1363</f>
        <v>4171</v>
      </c>
      <c r="G23" s="316">
        <f>'[2]Format for District Mapping'!R1363</f>
        <v>20</v>
      </c>
      <c r="H23" s="316">
        <f>'[2]Format for District Mapping'!S1363</f>
        <v>40527</v>
      </c>
      <c r="I23" s="316">
        <f>'[2]Format for District Mapping'!AA1363</f>
        <v>35520</v>
      </c>
      <c r="J23" s="316">
        <f>'[2]Format for District Mapping'!AB1363</f>
        <v>26400</v>
      </c>
      <c r="K23" s="316">
        <f>'[2]Format for District Mapping'!AC1363</f>
        <v>2</v>
      </c>
      <c r="L23" s="316">
        <f>'[2]Format for District Mapping'!AD1363</f>
        <v>17892</v>
      </c>
      <c r="M23" s="316">
        <f>'[2]Format for District Mapping'!AE1363</f>
        <v>12220</v>
      </c>
      <c r="N23" s="316">
        <f>'[2]Format for District Mapping'!AF1363</f>
        <v>57</v>
      </c>
      <c r="O23" s="316">
        <f>'[2]Format for District Mapping'!AG1363</f>
        <v>92091</v>
      </c>
      <c r="P23" s="316">
        <f>'[2]Format for District Mapping'!AO1363</f>
        <v>8607</v>
      </c>
      <c r="Q23" s="316">
        <f>'[2]Format for District Mapping'!AP1363</f>
        <v>4173</v>
      </c>
      <c r="R23" s="316">
        <f>'[2]Format for District Mapping'!AQ1363</f>
        <v>2</v>
      </c>
      <c r="S23" s="316">
        <f>'[2]Format for District Mapping'!AR1363</f>
        <v>4513</v>
      </c>
      <c r="T23" s="316">
        <f>'[2]Format for District Mapping'!AS1363</f>
        <v>2635</v>
      </c>
      <c r="U23" s="316">
        <f>'[2]Format for District Mapping'!AT1363</f>
        <v>0</v>
      </c>
      <c r="V23" s="316">
        <f>'[2]Format for District Mapping'!AU1363</f>
        <v>19930</v>
      </c>
    </row>
    <row r="24" spans="1:22" ht="24.95" customHeight="1">
      <c r="A24" s="312" t="s">
        <v>350</v>
      </c>
      <c r="B24" s="315">
        <f>'[2]Format for District Mapping'!M1364</f>
        <v>10869</v>
      </c>
      <c r="C24" s="316">
        <f>'[2]Format for District Mapping'!N1364</f>
        <v>9308</v>
      </c>
      <c r="D24" s="316">
        <f>'[2]Format for District Mapping'!O1364</f>
        <v>4</v>
      </c>
      <c r="E24" s="316">
        <f>'[2]Format for District Mapping'!P1364</f>
        <v>11241</v>
      </c>
      <c r="F24" s="316">
        <f>'[2]Format for District Mapping'!Q1364</f>
        <v>8649</v>
      </c>
      <c r="G24" s="316">
        <f>'[2]Format for District Mapping'!R1364</f>
        <v>11</v>
      </c>
      <c r="H24" s="316">
        <f>'[2]Format for District Mapping'!S1364</f>
        <v>40082</v>
      </c>
      <c r="I24" s="316">
        <f>'[2]Format for District Mapping'!AA1364</f>
        <v>26044</v>
      </c>
      <c r="J24" s="316">
        <f>'[2]Format for District Mapping'!AB1364</f>
        <v>18671</v>
      </c>
      <c r="K24" s="316">
        <f>'[2]Format for District Mapping'!AC1364</f>
        <v>9</v>
      </c>
      <c r="L24" s="316">
        <f>'[2]Format for District Mapping'!AD1364</f>
        <v>23335</v>
      </c>
      <c r="M24" s="316">
        <f>'[2]Format for District Mapping'!AE1364</f>
        <v>19387</v>
      </c>
      <c r="N24" s="316">
        <f>'[2]Format for District Mapping'!AF1364</f>
        <v>64</v>
      </c>
      <c r="O24" s="316">
        <f>'[2]Format for District Mapping'!AG1364</f>
        <v>87510</v>
      </c>
      <c r="P24" s="316">
        <f>'[2]Format for District Mapping'!AO1364</f>
        <v>11417</v>
      </c>
      <c r="Q24" s="316">
        <f>'[2]Format for District Mapping'!AP1364</f>
        <v>6174</v>
      </c>
      <c r="R24" s="316">
        <f>'[2]Format for District Mapping'!AQ1364</f>
        <v>79</v>
      </c>
      <c r="S24" s="316">
        <f>'[2]Format for District Mapping'!AR1364</f>
        <v>6079</v>
      </c>
      <c r="T24" s="316">
        <f>'[2]Format for District Mapping'!AS1364</f>
        <v>2970</v>
      </c>
      <c r="U24" s="316">
        <f>'[2]Format for District Mapping'!AT1364</f>
        <v>0</v>
      </c>
      <c r="V24" s="316">
        <f>'[2]Format for District Mapping'!AU1364</f>
        <v>26719</v>
      </c>
    </row>
    <row r="25" spans="1:22" ht="24.95" customHeight="1">
      <c r="A25" s="312" t="s">
        <v>351</v>
      </c>
      <c r="B25" s="315">
        <f>'[2]Format for District Mapping'!M1365</f>
        <v>11527</v>
      </c>
      <c r="C25" s="316">
        <f>'[2]Format for District Mapping'!N1365</f>
        <v>10266</v>
      </c>
      <c r="D25" s="316">
        <f>'[2]Format for District Mapping'!O1365</f>
        <v>11</v>
      </c>
      <c r="E25" s="316">
        <f>'[2]Format for District Mapping'!P1365</f>
        <v>12722</v>
      </c>
      <c r="F25" s="316">
        <f>'[2]Format for District Mapping'!Q1365</f>
        <v>10379</v>
      </c>
      <c r="G25" s="316">
        <f>'[2]Format for District Mapping'!R1365</f>
        <v>34</v>
      </c>
      <c r="H25" s="316">
        <f>'[2]Format for District Mapping'!S1365</f>
        <v>44939</v>
      </c>
      <c r="I25" s="316">
        <f>'[2]Format for District Mapping'!AA1365</f>
        <v>28088</v>
      </c>
      <c r="J25" s="316">
        <f>'[2]Format for District Mapping'!AB1365</f>
        <v>20812</v>
      </c>
      <c r="K25" s="316">
        <f>'[2]Format for District Mapping'!AC1365</f>
        <v>31</v>
      </c>
      <c r="L25" s="316">
        <f>'[2]Format for District Mapping'!AD1365</f>
        <v>27050</v>
      </c>
      <c r="M25" s="316">
        <f>'[2]Format for District Mapping'!AE1365</f>
        <v>17060</v>
      </c>
      <c r="N25" s="316">
        <f>'[2]Format for District Mapping'!AF1365</f>
        <v>72</v>
      </c>
      <c r="O25" s="316">
        <f>'[2]Format for District Mapping'!AG1365</f>
        <v>93113</v>
      </c>
      <c r="P25" s="316">
        <f>'[2]Format for District Mapping'!AO1365</f>
        <v>4692</v>
      </c>
      <c r="Q25" s="316">
        <f>'[2]Format for District Mapping'!AP1365</f>
        <v>3390</v>
      </c>
      <c r="R25" s="316">
        <f>'[2]Format for District Mapping'!AQ1365</f>
        <v>1</v>
      </c>
      <c r="S25" s="316">
        <f>'[2]Format for District Mapping'!AR1365</f>
        <v>3741</v>
      </c>
      <c r="T25" s="316">
        <f>'[2]Format for District Mapping'!AS1365</f>
        <v>3194</v>
      </c>
      <c r="U25" s="316">
        <f>'[2]Format for District Mapping'!AT1365</f>
        <v>0</v>
      </c>
      <c r="V25" s="316">
        <f>'[2]Format for District Mapping'!AU1365</f>
        <v>15018</v>
      </c>
    </row>
    <row r="26" spans="1:22" ht="24.95" customHeight="1">
      <c r="A26" s="312" t="s">
        <v>352</v>
      </c>
      <c r="B26" s="315">
        <f>'[2]Format for District Mapping'!M1366</f>
        <v>42675</v>
      </c>
      <c r="C26" s="316">
        <f>'[2]Format for District Mapping'!N1366</f>
        <v>39900</v>
      </c>
      <c r="D26" s="316">
        <f>'[2]Format for District Mapping'!O1366</f>
        <v>29</v>
      </c>
      <c r="E26" s="316">
        <f>'[2]Format for District Mapping'!P1366</f>
        <v>34836</v>
      </c>
      <c r="F26" s="316">
        <f>'[2]Format for District Mapping'!Q1366</f>
        <v>26238</v>
      </c>
      <c r="G26" s="316">
        <f>'[2]Format for District Mapping'!R1366</f>
        <v>106</v>
      </c>
      <c r="H26" s="316">
        <f>'[2]Format for District Mapping'!S1366</f>
        <v>143784</v>
      </c>
      <c r="I26" s="316">
        <f>'[2]Format for District Mapping'!AA1366</f>
        <v>71175</v>
      </c>
      <c r="J26" s="316">
        <f>'[2]Format for District Mapping'!AB1366</f>
        <v>64368</v>
      </c>
      <c r="K26" s="316">
        <f>'[2]Format for District Mapping'!AC1366</f>
        <v>60</v>
      </c>
      <c r="L26" s="316">
        <f>'[2]Format for District Mapping'!AD1366</f>
        <v>59766</v>
      </c>
      <c r="M26" s="316">
        <f>'[2]Format for District Mapping'!AE1366</f>
        <v>45423</v>
      </c>
      <c r="N26" s="316">
        <f>'[2]Format for District Mapping'!AF1366</f>
        <v>214</v>
      </c>
      <c r="O26" s="316">
        <f>'[2]Format for District Mapping'!AG1366</f>
        <v>241006</v>
      </c>
      <c r="P26" s="316">
        <f>'[2]Format for District Mapping'!AO1366</f>
        <v>21570</v>
      </c>
      <c r="Q26" s="316">
        <f>'[2]Format for District Mapping'!AP1366</f>
        <v>18812</v>
      </c>
      <c r="R26" s="316">
        <f>'[2]Format for District Mapping'!AQ1366</f>
        <v>0</v>
      </c>
      <c r="S26" s="316">
        <f>'[2]Format for District Mapping'!AR1366</f>
        <v>15268</v>
      </c>
      <c r="T26" s="316">
        <f>'[2]Format for District Mapping'!AS1366</f>
        <v>10731</v>
      </c>
      <c r="U26" s="316">
        <f>'[2]Format for District Mapping'!AT1366</f>
        <v>0</v>
      </c>
      <c r="V26" s="316">
        <f>'[2]Format for District Mapping'!AU1366</f>
        <v>66381</v>
      </c>
    </row>
    <row r="27" spans="1:22" ht="24.95" customHeight="1">
      <c r="A27" s="312" t="s">
        <v>353</v>
      </c>
      <c r="B27" s="315">
        <f>'[2]Format for District Mapping'!M1367</f>
        <v>38546</v>
      </c>
      <c r="C27" s="316">
        <f>'[2]Format for District Mapping'!N1367</f>
        <v>35487</v>
      </c>
      <c r="D27" s="316">
        <f>'[2]Format for District Mapping'!O1367</f>
        <v>32</v>
      </c>
      <c r="E27" s="316">
        <f>'[2]Format for District Mapping'!P1367</f>
        <v>71935</v>
      </c>
      <c r="F27" s="316">
        <f>'[2]Format for District Mapping'!Q1367</f>
        <v>50901</v>
      </c>
      <c r="G27" s="316">
        <f>'[2]Format for District Mapping'!R1367</f>
        <v>201</v>
      </c>
      <c r="H27" s="316">
        <f>'[2]Format for District Mapping'!S1367</f>
        <v>197102</v>
      </c>
      <c r="I27" s="316">
        <f>'[2]Format for District Mapping'!AA1367</f>
        <v>76166</v>
      </c>
      <c r="J27" s="316">
        <f>'[2]Format for District Mapping'!AB1367</f>
        <v>62476</v>
      </c>
      <c r="K27" s="316">
        <f>'[2]Format for District Mapping'!AC1367</f>
        <v>25</v>
      </c>
      <c r="L27" s="316">
        <f>'[2]Format for District Mapping'!AD1367</f>
        <v>143947</v>
      </c>
      <c r="M27" s="316">
        <f>'[2]Format for District Mapping'!AE1367</f>
        <v>94613</v>
      </c>
      <c r="N27" s="316">
        <f>'[2]Format for District Mapping'!AF1367</f>
        <v>348</v>
      </c>
      <c r="O27" s="316">
        <f>'[2]Format for District Mapping'!AG1367</f>
        <v>377575</v>
      </c>
      <c r="P27" s="316">
        <f>'[2]Format for District Mapping'!AO1367</f>
        <v>17294</v>
      </c>
      <c r="Q27" s="316">
        <f>'[2]Format for District Mapping'!AP1367</f>
        <v>10994</v>
      </c>
      <c r="R27" s="316">
        <f>'[2]Format for District Mapping'!AQ1367</f>
        <v>2</v>
      </c>
      <c r="S27" s="316">
        <f>'[2]Format for District Mapping'!AR1367</f>
        <v>12965</v>
      </c>
      <c r="T27" s="316">
        <f>'[2]Format for District Mapping'!AS1367</f>
        <v>10460</v>
      </c>
      <c r="U27" s="316">
        <f>'[2]Format for District Mapping'!AT1367</f>
        <v>7</v>
      </c>
      <c r="V27" s="316">
        <f>'[2]Format for District Mapping'!AU1367</f>
        <v>51722</v>
      </c>
    </row>
    <row r="28" spans="1:22" ht="24.95" customHeight="1">
      <c r="A28" s="312" t="s">
        <v>354</v>
      </c>
      <c r="B28" s="315">
        <f>'[2]Format for District Mapping'!M1368</f>
        <v>13150</v>
      </c>
      <c r="C28" s="316">
        <f>'[2]Format for District Mapping'!N1368</f>
        <v>11510</v>
      </c>
      <c r="D28" s="316">
        <f>'[2]Format for District Mapping'!O1368</f>
        <v>1</v>
      </c>
      <c r="E28" s="316">
        <f>'[2]Format for District Mapping'!P1368</f>
        <v>30765</v>
      </c>
      <c r="F28" s="316">
        <f>'[2]Format for District Mapping'!Q1368</f>
        <v>14823</v>
      </c>
      <c r="G28" s="316">
        <f>'[2]Format for District Mapping'!R1368</f>
        <v>31</v>
      </c>
      <c r="H28" s="316">
        <f>'[2]Format for District Mapping'!S1368</f>
        <v>70280</v>
      </c>
      <c r="I28" s="316">
        <f>'[2]Format for District Mapping'!AA1368</f>
        <v>30494</v>
      </c>
      <c r="J28" s="316">
        <f>'[2]Format for District Mapping'!AB1368</f>
        <v>21163</v>
      </c>
      <c r="K28" s="316">
        <f>'[2]Format for District Mapping'!AC1368</f>
        <v>8</v>
      </c>
      <c r="L28" s="316">
        <f>'[2]Format for District Mapping'!AD1368</f>
        <v>51019</v>
      </c>
      <c r="M28" s="316">
        <f>'[2]Format for District Mapping'!AE1368</f>
        <v>27492</v>
      </c>
      <c r="N28" s="316">
        <f>'[2]Format for District Mapping'!AF1368</f>
        <v>81</v>
      </c>
      <c r="O28" s="316">
        <f>'[2]Format for District Mapping'!AG1368</f>
        <v>130257</v>
      </c>
      <c r="P28" s="316">
        <f>'[2]Format for District Mapping'!AO1368</f>
        <v>7951</v>
      </c>
      <c r="Q28" s="316">
        <f>'[2]Format for District Mapping'!AP1368</f>
        <v>6368</v>
      </c>
      <c r="R28" s="316">
        <f>'[2]Format for District Mapping'!AQ1368</f>
        <v>0</v>
      </c>
      <c r="S28" s="316">
        <f>'[2]Format for District Mapping'!AR1368</f>
        <v>4697</v>
      </c>
      <c r="T28" s="316">
        <f>'[2]Format for District Mapping'!AS1368</f>
        <v>3876</v>
      </c>
      <c r="U28" s="316">
        <f>'[2]Format for District Mapping'!AT1368</f>
        <v>2</v>
      </c>
      <c r="V28" s="316">
        <f>'[2]Format for District Mapping'!AU1368</f>
        <v>22894</v>
      </c>
    </row>
    <row r="29" spans="1:22" ht="24.95" customHeight="1">
      <c r="A29" s="312" t="s">
        <v>355</v>
      </c>
      <c r="B29" s="315">
        <f>'[2]Format for District Mapping'!M1369</f>
        <v>19638</v>
      </c>
      <c r="C29" s="316">
        <f>'[2]Format for District Mapping'!N1369</f>
        <v>18510</v>
      </c>
      <c r="D29" s="316">
        <f>'[2]Format for District Mapping'!O1369</f>
        <v>47</v>
      </c>
      <c r="E29" s="316">
        <f>'[2]Format for District Mapping'!P1369</f>
        <v>11292</v>
      </c>
      <c r="F29" s="316">
        <f>'[2]Format for District Mapping'!Q1369</f>
        <v>8492</v>
      </c>
      <c r="G29" s="316">
        <f>'[2]Format for District Mapping'!R1369</f>
        <v>34</v>
      </c>
      <c r="H29" s="316">
        <f>'[2]Format for District Mapping'!S1369</f>
        <v>58013</v>
      </c>
      <c r="I29" s="316">
        <f>'[2]Format for District Mapping'!AA1369</f>
        <v>37591</v>
      </c>
      <c r="J29" s="316">
        <f>'[2]Format for District Mapping'!AB1369</f>
        <v>32985</v>
      </c>
      <c r="K29" s="316">
        <f>'[2]Format for District Mapping'!AC1369</f>
        <v>134</v>
      </c>
      <c r="L29" s="316">
        <f>'[2]Format for District Mapping'!AD1369</f>
        <v>21769</v>
      </c>
      <c r="M29" s="316">
        <f>'[2]Format for District Mapping'!AE1369</f>
        <v>16295</v>
      </c>
      <c r="N29" s="316">
        <f>'[2]Format for District Mapping'!AF1369</f>
        <v>51</v>
      </c>
      <c r="O29" s="316">
        <f>'[2]Format for District Mapping'!AG1369</f>
        <v>108825</v>
      </c>
      <c r="P29" s="316">
        <f>'[2]Format for District Mapping'!AO1369</f>
        <v>7302</v>
      </c>
      <c r="Q29" s="316">
        <f>'[2]Format for District Mapping'!AP1369</f>
        <v>5689</v>
      </c>
      <c r="R29" s="316">
        <f>'[2]Format for District Mapping'!AQ1369</f>
        <v>15</v>
      </c>
      <c r="S29" s="316">
        <f>'[2]Format for District Mapping'!AR1369</f>
        <v>3703</v>
      </c>
      <c r="T29" s="316">
        <f>'[2]Format for District Mapping'!AS1369</f>
        <v>2432</v>
      </c>
      <c r="U29" s="316">
        <f>'[2]Format for District Mapping'!AT1369</f>
        <v>1</v>
      </c>
      <c r="V29" s="316">
        <f>'[2]Format for District Mapping'!AU1369</f>
        <v>19142</v>
      </c>
    </row>
    <row r="30" spans="1:22" ht="24.95" customHeight="1">
      <c r="A30" s="312" t="s">
        <v>356</v>
      </c>
      <c r="B30" s="315">
        <f>'[2]Format for District Mapping'!M1370</f>
        <v>29697</v>
      </c>
      <c r="C30" s="316">
        <f>'[2]Format for District Mapping'!N1370</f>
        <v>24941</v>
      </c>
      <c r="D30" s="316">
        <f>'[2]Format for District Mapping'!O1370</f>
        <v>20</v>
      </c>
      <c r="E30" s="316">
        <f>'[2]Format for District Mapping'!P1370</f>
        <v>31131</v>
      </c>
      <c r="F30" s="316">
        <f>'[2]Format for District Mapping'!Q1370</f>
        <v>23193</v>
      </c>
      <c r="G30" s="316">
        <f>'[2]Format for District Mapping'!R1370</f>
        <v>76</v>
      </c>
      <c r="H30" s="316">
        <f>'[2]Format for District Mapping'!S1370</f>
        <v>109058</v>
      </c>
      <c r="I30" s="316">
        <f>'[2]Format for District Mapping'!AA1370</f>
        <v>64881</v>
      </c>
      <c r="J30" s="316">
        <f>'[2]Format for District Mapping'!AB1370</f>
        <v>51017</v>
      </c>
      <c r="K30" s="316">
        <f>'[2]Format for District Mapping'!AC1370</f>
        <v>64</v>
      </c>
      <c r="L30" s="316">
        <f>'[2]Format for District Mapping'!AD1370</f>
        <v>66168</v>
      </c>
      <c r="M30" s="316">
        <f>'[2]Format for District Mapping'!AE1370</f>
        <v>52035</v>
      </c>
      <c r="N30" s="316">
        <f>'[2]Format for District Mapping'!AF1370</f>
        <v>338</v>
      </c>
      <c r="O30" s="316">
        <f>'[2]Format for District Mapping'!AG1370</f>
        <v>234503</v>
      </c>
      <c r="P30" s="316">
        <f>'[2]Format for District Mapping'!AO1370</f>
        <v>13468</v>
      </c>
      <c r="Q30" s="316">
        <f>'[2]Format for District Mapping'!AP1370</f>
        <v>9069</v>
      </c>
      <c r="R30" s="316">
        <f>'[2]Format for District Mapping'!AQ1370</f>
        <v>0</v>
      </c>
      <c r="S30" s="316">
        <f>'[2]Format for District Mapping'!AR1370</f>
        <v>7657</v>
      </c>
      <c r="T30" s="316">
        <f>'[2]Format for District Mapping'!AS1370</f>
        <v>4976</v>
      </c>
      <c r="U30" s="316">
        <f>'[2]Format for District Mapping'!AT1370</f>
        <v>1</v>
      </c>
      <c r="V30" s="316">
        <f>'[2]Format for District Mapping'!AU1370</f>
        <v>35171</v>
      </c>
    </row>
    <row r="31" spans="1:22" ht="24.95" customHeight="1">
      <c r="A31" s="312" t="s">
        <v>357</v>
      </c>
      <c r="B31" s="315">
        <f>'[2]Format for District Mapping'!M1371</f>
        <v>35409</v>
      </c>
      <c r="C31" s="316">
        <f>'[2]Format for District Mapping'!N1371</f>
        <v>31656</v>
      </c>
      <c r="D31" s="316">
        <f>'[2]Format for District Mapping'!O1371</f>
        <v>15</v>
      </c>
      <c r="E31" s="316">
        <f>'[2]Format for District Mapping'!P1371</f>
        <v>36118</v>
      </c>
      <c r="F31" s="316">
        <f>'[2]Format for District Mapping'!Q1371</f>
        <v>24569</v>
      </c>
      <c r="G31" s="316">
        <f>'[2]Format for District Mapping'!R1371</f>
        <v>56</v>
      </c>
      <c r="H31" s="316">
        <f>'[2]Format for District Mapping'!S1371</f>
        <v>127823</v>
      </c>
      <c r="I31" s="316">
        <f>'[2]Format for District Mapping'!AA1371</f>
        <v>69381</v>
      </c>
      <c r="J31" s="316">
        <f>'[2]Format for District Mapping'!AB1371</f>
        <v>57944</v>
      </c>
      <c r="K31" s="316">
        <f>'[2]Format for District Mapping'!AC1371</f>
        <v>155</v>
      </c>
      <c r="L31" s="316">
        <f>'[2]Format for District Mapping'!AD1371</f>
        <v>68516</v>
      </c>
      <c r="M31" s="316">
        <f>'[2]Format for District Mapping'!AE1371</f>
        <v>48705</v>
      </c>
      <c r="N31" s="316">
        <f>'[2]Format for District Mapping'!AF1371</f>
        <v>216</v>
      </c>
      <c r="O31" s="316">
        <f>'[2]Format for District Mapping'!AG1371</f>
        <v>244917</v>
      </c>
      <c r="P31" s="316">
        <f>'[2]Format for District Mapping'!AO1371</f>
        <v>7824</v>
      </c>
      <c r="Q31" s="316">
        <f>'[2]Format for District Mapping'!AP1371</f>
        <v>5653</v>
      </c>
      <c r="R31" s="316">
        <f>'[2]Format for District Mapping'!AQ1371</f>
        <v>3</v>
      </c>
      <c r="S31" s="316">
        <f>'[2]Format for District Mapping'!AR1371</f>
        <v>5862</v>
      </c>
      <c r="T31" s="316">
        <f>'[2]Format for District Mapping'!AS1371</f>
        <v>5121</v>
      </c>
      <c r="U31" s="316">
        <f>'[2]Format for District Mapping'!AT1371</f>
        <v>5</v>
      </c>
      <c r="V31" s="316">
        <f>'[2]Format for District Mapping'!AU1371</f>
        <v>24468</v>
      </c>
    </row>
    <row r="32" spans="1:22" ht="24.95" customHeight="1">
      <c r="A32" s="312" t="s">
        <v>358</v>
      </c>
      <c r="B32" s="315">
        <f>'[2]Format for District Mapping'!M1372</f>
        <v>70900</v>
      </c>
      <c r="C32" s="316">
        <f>'[2]Format for District Mapping'!N1372</f>
        <v>30269</v>
      </c>
      <c r="D32" s="316">
        <f>'[2]Format for District Mapping'!O1372</f>
        <v>1</v>
      </c>
      <c r="E32" s="316">
        <f>'[2]Format for District Mapping'!P1372</f>
        <v>22905</v>
      </c>
      <c r="F32" s="316">
        <f>'[2]Format for District Mapping'!Q1372</f>
        <v>15886</v>
      </c>
      <c r="G32" s="316">
        <f>'[2]Format for District Mapping'!R1372</f>
        <v>10</v>
      </c>
      <c r="H32" s="316">
        <f>'[2]Format for District Mapping'!S1372</f>
        <v>139971</v>
      </c>
      <c r="I32" s="316">
        <f>'[2]Format for District Mapping'!AA1372</f>
        <v>91431</v>
      </c>
      <c r="J32" s="316">
        <f>'[2]Format for District Mapping'!AB1372</f>
        <v>67145</v>
      </c>
      <c r="K32" s="316">
        <f>'[2]Format for District Mapping'!AC1372</f>
        <v>0</v>
      </c>
      <c r="L32" s="316">
        <f>'[2]Format for District Mapping'!AD1372</f>
        <v>51255</v>
      </c>
      <c r="M32" s="316">
        <f>'[2]Format for District Mapping'!AE1372</f>
        <v>34330</v>
      </c>
      <c r="N32" s="316">
        <f>'[2]Format for District Mapping'!AF1372</f>
        <v>14</v>
      </c>
      <c r="O32" s="316">
        <f>'[2]Format for District Mapping'!AG1372</f>
        <v>244175</v>
      </c>
      <c r="P32" s="316">
        <f>'[2]Format for District Mapping'!AO1372</f>
        <v>31118</v>
      </c>
      <c r="Q32" s="316">
        <f>'[2]Format for District Mapping'!AP1372</f>
        <v>14044</v>
      </c>
      <c r="R32" s="316">
        <f>'[2]Format for District Mapping'!AQ1372</f>
        <v>3</v>
      </c>
      <c r="S32" s="316">
        <f>'[2]Format for District Mapping'!AR1372</f>
        <v>18855</v>
      </c>
      <c r="T32" s="316">
        <f>'[2]Format for District Mapping'!AS1372</f>
        <v>10462</v>
      </c>
      <c r="U32" s="316">
        <f>'[2]Format for District Mapping'!AT1372</f>
        <v>4</v>
      </c>
      <c r="V32" s="316">
        <f>'[2]Format for District Mapping'!AU1372</f>
        <v>74486</v>
      </c>
    </row>
    <row r="33" spans="1:22" ht="24.95" customHeight="1">
      <c r="A33" s="312" t="s">
        <v>359</v>
      </c>
      <c r="B33" s="315">
        <f>'[2]Format for District Mapping'!M1373</f>
        <v>32958</v>
      </c>
      <c r="C33" s="316">
        <f>'[2]Format for District Mapping'!N1373</f>
        <v>20605</v>
      </c>
      <c r="D33" s="316">
        <f>'[2]Format for District Mapping'!O1373</f>
        <v>20</v>
      </c>
      <c r="E33" s="316">
        <f>'[2]Format for District Mapping'!P1373</f>
        <v>20686</v>
      </c>
      <c r="F33" s="316">
        <f>'[2]Format for District Mapping'!Q1373</f>
        <v>13190</v>
      </c>
      <c r="G33" s="316">
        <f>'[2]Format for District Mapping'!R1373</f>
        <v>69</v>
      </c>
      <c r="H33" s="316">
        <f>'[2]Format for District Mapping'!S1373</f>
        <v>87528</v>
      </c>
      <c r="I33" s="316">
        <f>'[2]Format for District Mapping'!AA1373</f>
        <v>96166</v>
      </c>
      <c r="J33" s="316">
        <f>'[2]Format for District Mapping'!AB1373</f>
        <v>61932</v>
      </c>
      <c r="K33" s="316">
        <f>'[2]Format for District Mapping'!AC1373</f>
        <v>74</v>
      </c>
      <c r="L33" s="316">
        <f>'[2]Format for District Mapping'!AD1373</f>
        <v>54905</v>
      </c>
      <c r="M33" s="316">
        <f>'[2]Format for District Mapping'!AE1373</f>
        <v>37233</v>
      </c>
      <c r="N33" s="316">
        <f>'[2]Format for District Mapping'!AF1373</f>
        <v>290</v>
      </c>
      <c r="O33" s="316">
        <f>'[2]Format for District Mapping'!AG1373</f>
        <v>250600</v>
      </c>
      <c r="P33" s="316">
        <f>'[2]Format for District Mapping'!AO1373</f>
        <v>12166</v>
      </c>
      <c r="Q33" s="316">
        <f>'[2]Format for District Mapping'!AP1373</f>
        <v>9085</v>
      </c>
      <c r="R33" s="316">
        <f>'[2]Format for District Mapping'!AQ1373</f>
        <v>0</v>
      </c>
      <c r="S33" s="316">
        <f>'[2]Format for District Mapping'!AR1373</f>
        <v>11663</v>
      </c>
      <c r="T33" s="316">
        <f>'[2]Format for District Mapping'!AS1373</f>
        <v>12513</v>
      </c>
      <c r="U33" s="316">
        <f>'[2]Format for District Mapping'!AT1373</f>
        <v>1</v>
      </c>
      <c r="V33" s="316">
        <f>'[2]Format for District Mapping'!AU1373</f>
        <v>45428</v>
      </c>
    </row>
    <row r="34" spans="1:22" ht="24.95" customHeight="1">
      <c r="A34" s="312" t="s">
        <v>360</v>
      </c>
      <c r="B34" s="315">
        <f>'[2]Format for District Mapping'!M1374</f>
        <v>5041</v>
      </c>
      <c r="C34" s="316">
        <f>'[2]Format for District Mapping'!N1374</f>
        <v>3634</v>
      </c>
      <c r="D34" s="316">
        <f>'[2]Format for District Mapping'!O1374</f>
        <v>9</v>
      </c>
      <c r="E34" s="316">
        <f>'[2]Format for District Mapping'!P1374</f>
        <v>8953</v>
      </c>
      <c r="F34" s="316">
        <f>'[2]Format for District Mapping'!Q1374</f>
        <v>4900</v>
      </c>
      <c r="G34" s="316">
        <f>'[2]Format for District Mapping'!R1374</f>
        <v>52</v>
      </c>
      <c r="H34" s="316">
        <f>'[2]Format for District Mapping'!S1374</f>
        <v>22589</v>
      </c>
      <c r="I34" s="316">
        <f>'[2]Format for District Mapping'!AA1374</f>
        <v>17104</v>
      </c>
      <c r="J34" s="316">
        <f>'[2]Format for District Mapping'!AB1374</f>
        <v>7349</v>
      </c>
      <c r="K34" s="316">
        <f>'[2]Format for District Mapping'!AC1374</f>
        <v>32</v>
      </c>
      <c r="L34" s="316">
        <f>'[2]Format for District Mapping'!AD1374</f>
        <v>15472</v>
      </c>
      <c r="M34" s="316">
        <f>'[2]Format for District Mapping'!AE1374</f>
        <v>7964</v>
      </c>
      <c r="N34" s="316">
        <f>'[2]Format for District Mapping'!AF1374</f>
        <v>81</v>
      </c>
      <c r="O34" s="316">
        <f>'[2]Format for District Mapping'!AG1374</f>
        <v>48002</v>
      </c>
      <c r="P34" s="316">
        <f>'[2]Format for District Mapping'!AO1374</f>
        <v>6916</v>
      </c>
      <c r="Q34" s="316">
        <f>'[2]Format for District Mapping'!AP1374</f>
        <v>2767</v>
      </c>
      <c r="R34" s="316">
        <f>'[2]Format for District Mapping'!AQ1374</f>
        <v>1</v>
      </c>
      <c r="S34" s="316">
        <f>'[2]Format for District Mapping'!AR1374</f>
        <v>3785</v>
      </c>
      <c r="T34" s="316">
        <f>'[2]Format for District Mapping'!AS1374</f>
        <v>2125</v>
      </c>
      <c r="U34" s="316">
        <f>'[2]Format for District Mapping'!AT1374</f>
        <v>0</v>
      </c>
      <c r="V34" s="316">
        <f>'[2]Format for District Mapping'!AU1374</f>
        <v>15594</v>
      </c>
    </row>
    <row r="35" spans="1:22" ht="28.5" customHeight="1">
      <c r="A35" s="312" t="s">
        <v>103</v>
      </c>
      <c r="B35" s="317">
        <f t="shared" ref="B35:V35" si="0">SUM(B5:B34)</f>
        <v>830506</v>
      </c>
      <c r="C35" s="317">
        <f t="shared" si="0"/>
        <v>585009</v>
      </c>
      <c r="D35" s="317">
        <f t="shared" si="0"/>
        <v>609</v>
      </c>
      <c r="E35" s="317">
        <f t="shared" si="0"/>
        <v>1277456</v>
      </c>
      <c r="F35" s="317">
        <f t="shared" si="0"/>
        <v>789290</v>
      </c>
      <c r="G35" s="317">
        <f t="shared" si="0"/>
        <v>4051</v>
      </c>
      <c r="H35" s="317">
        <f t="shared" si="0"/>
        <v>3486921</v>
      </c>
      <c r="I35" s="317">
        <f t="shared" si="0"/>
        <v>1861430</v>
      </c>
      <c r="J35" s="317">
        <f t="shared" si="0"/>
        <v>1238700</v>
      </c>
      <c r="K35" s="317">
        <f t="shared" si="0"/>
        <v>1395</v>
      </c>
      <c r="L35" s="317">
        <f t="shared" si="0"/>
        <v>2730805</v>
      </c>
      <c r="M35" s="317">
        <f t="shared" si="0"/>
        <v>1683730</v>
      </c>
      <c r="N35" s="317">
        <f t="shared" si="0"/>
        <v>10130</v>
      </c>
      <c r="O35" s="317">
        <f t="shared" si="0"/>
        <v>7526190</v>
      </c>
      <c r="P35" s="317">
        <f t="shared" si="0"/>
        <v>377384</v>
      </c>
      <c r="Q35" s="317">
        <f t="shared" si="0"/>
        <v>248784</v>
      </c>
      <c r="R35" s="317">
        <f t="shared" si="0"/>
        <v>194</v>
      </c>
      <c r="S35" s="317">
        <f t="shared" si="0"/>
        <v>334454</v>
      </c>
      <c r="T35" s="317">
        <f t="shared" si="0"/>
        <v>236050</v>
      </c>
      <c r="U35" s="317">
        <f t="shared" si="0"/>
        <v>206</v>
      </c>
      <c r="V35" s="317">
        <f t="shared" si="0"/>
        <v>1197072</v>
      </c>
    </row>
  </sheetData>
  <mergeCells count="5">
    <mergeCell ref="A1:V1"/>
    <mergeCell ref="A2:V2"/>
    <mergeCell ref="B3:H3"/>
    <mergeCell ref="I3:O3"/>
    <mergeCell ref="P3:V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0"/>
  <sheetViews>
    <sheetView zoomScale="60" zoomScaleNormal="60" workbookViewId="0">
      <selection activeCell="W8" sqref="W8"/>
    </sheetView>
  </sheetViews>
  <sheetFormatPr defaultRowHeight="26.25"/>
  <cols>
    <col min="1" max="1" width="8.85546875" style="318" customWidth="1"/>
    <col min="2" max="2" width="44" style="318" customWidth="1"/>
    <col min="3" max="3" width="19.42578125" style="318" customWidth="1"/>
    <col min="4" max="4" width="16.28515625" style="318" customWidth="1"/>
    <col min="5" max="6" width="15.28515625" style="318" customWidth="1"/>
    <col min="7" max="7" width="17.5703125" style="318" customWidth="1"/>
    <col min="8" max="8" width="17.140625" style="318" customWidth="1"/>
    <col min="9" max="9" width="17" style="318" customWidth="1"/>
    <col min="10" max="10" width="18.28515625" style="318" customWidth="1"/>
    <col min="11" max="11" width="21.28515625" style="318" customWidth="1"/>
    <col min="12" max="12" width="24.5703125" style="318" customWidth="1"/>
    <col min="13" max="16384" width="9.140625" style="318"/>
  </cols>
  <sheetData>
    <row r="1" spans="1:12" ht="48.75" customHeight="1">
      <c r="A1" s="840" t="s">
        <v>361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</row>
    <row r="2" spans="1:12" s="320" customFormat="1" ht="46.5" customHeight="1">
      <c r="A2" s="319"/>
      <c r="B2" s="841" t="s">
        <v>362</v>
      </c>
      <c r="C2" s="841"/>
      <c r="D2" s="841"/>
      <c r="E2" s="841"/>
      <c r="F2" s="841"/>
      <c r="G2" s="841"/>
      <c r="H2" s="841"/>
      <c r="I2" s="841"/>
      <c r="J2" s="841"/>
      <c r="K2" s="841"/>
      <c r="L2" s="841"/>
    </row>
    <row r="3" spans="1:12" s="323" customFormat="1" ht="296.25" customHeight="1">
      <c r="A3" s="321" t="s">
        <v>299</v>
      </c>
      <c r="B3" s="322" t="s">
        <v>4</v>
      </c>
      <c r="C3" s="322" t="s">
        <v>363</v>
      </c>
      <c r="D3" s="322" t="s">
        <v>364</v>
      </c>
      <c r="E3" s="322" t="s">
        <v>365</v>
      </c>
      <c r="F3" s="322" t="s">
        <v>366</v>
      </c>
      <c r="G3" s="322" t="s">
        <v>367</v>
      </c>
      <c r="H3" s="322" t="s">
        <v>368</v>
      </c>
      <c r="I3" s="322" t="s">
        <v>369</v>
      </c>
      <c r="J3" s="322" t="s">
        <v>370</v>
      </c>
      <c r="K3" s="322" t="s">
        <v>371</v>
      </c>
      <c r="L3" s="322" t="s">
        <v>372</v>
      </c>
    </row>
    <row r="4" spans="1:12" ht="36" customHeight="1">
      <c r="A4" s="324">
        <v>1</v>
      </c>
      <c r="B4" s="324" t="s">
        <v>17</v>
      </c>
      <c r="C4" s="319">
        <v>823</v>
      </c>
      <c r="D4" s="319">
        <v>2979</v>
      </c>
      <c r="E4" s="319">
        <v>0</v>
      </c>
      <c r="F4" s="319">
        <v>0</v>
      </c>
      <c r="G4" s="319">
        <v>655</v>
      </c>
      <c r="H4" s="319">
        <v>2736</v>
      </c>
      <c r="I4" s="319">
        <v>69</v>
      </c>
      <c r="J4" s="319">
        <v>49</v>
      </c>
      <c r="K4" s="319">
        <f>C4-E4-G4-I4</f>
        <v>99</v>
      </c>
      <c r="L4" s="319">
        <f>D4-F4-H4-J4</f>
        <v>194</v>
      </c>
    </row>
    <row r="5" spans="1:12" ht="36" customHeight="1">
      <c r="A5" s="324">
        <v>2</v>
      </c>
      <c r="B5" s="324" t="s">
        <v>18</v>
      </c>
      <c r="C5" s="319">
        <v>228</v>
      </c>
      <c r="D5" s="319">
        <v>917</v>
      </c>
      <c r="E5" s="319">
        <v>0</v>
      </c>
      <c r="F5" s="319">
        <v>0</v>
      </c>
      <c r="G5" s="319">
        <v>155</v>
      </c>
      <c r="H5" s="319">
        <v>765</v>
      </c>
      <c r="I5" s="319">
        <v>73</v>
      </c>
      <c r="J5" s="319">
        <v>108</v>
      </c>
      <c r="K5" s="319">
        <f t="shared" ref="K5:L39" si="0">C5-E5-G5-I5</f>
        <v>0</v>
      </c>
      <c r="L5" s="319">
        <f t="shared" si="0"/>
        <v>44</v>
      </c>
    </row>
    <row r="6" spans="1:12" ht="36" customHeight="1">
      <c r="A6" s="324">
        <v>3</v>
      </c>
      <c r="B6" s="324" t="s">
        <v>19</v>
      </c>
      <c r="C6" s="319">
        <v>355</v>
      </c>
      <c r="D6" s="319">
        <v>1297</v>
      </c>
      <c r="E6" s="319">
        <v>0</v>
      </c>
      <c r="F6" s="319">
        <v>0</v>
      </c>
      <c r="G6" s="319">
        <v>318</v>
      </c>
      <c r="H6" s="319">
        <v>1230</v>
      </c>
      <c r="I6" s="319">
        <v>18</v>
      </c>
      <c r="J6" s="319">
        <v>17</v>
      </c>
      <c r="K6" s="319">
        <f t="shared" si="0"/>
        <v>19</v>
      </c>
      <c r="L6" s="319">
        <f t="shared" si="0"/>
        <v>50</v>
      </c>
    </row>
    <row r="7" spans="1:12" ht="36" customHeight="1">
      <c r="A7" s="324">
        <v>4</v>
      </c>
      <c r="B7" s="324" t="s">
        <v>21</v>
      </c>
      <c r="C7" s="319">
        <v>320</v>
      </c>
      <c r="D7" s="319">
        <v>1289</v>
      </c>
      <c r="E7" s="319">
        <v>0</v>
      </c>
      <c r="F7" s="319">
        <v>0</v>
      </c>
      <c r="G7" s="319">
        <v>240</v>
      </c>
      <c r="H7" s="319">
        <v>1232</v>
      </c>
      <c r="I7" s="319">
        <v>30</v>
      </c>
      <c r="J7" s="319">
        <v>55</v>
      </c>
      <c r="K7" s="319">
        <f t="shared" si="0"/>
        <v>50</v>
      </c>
      <c r="L7" s="319">
        <f t="shared" si="0"/>
        <v>2</v>
      </c>
    </row>
    <row r="8" spans="1:12" ht="36" customHeight="1">
      <c r="A8" s="324">
        <v>5</v>
      </c>
      <c r="B8" s="324" t="s">
        <v>373</v>
      </c>
      <c r="C8" s="319">
        <v>228</v>
      </c>
      <c r="D8" s="319">
        <v>1704</v>
      </c>
      <c r="E8" s="319">
        <v>0</v>
      </c>
      <c r="F8" s="319">
        <v>0</v>
      </c>
      <c r="G8" s="319">
        <v>223</v>
      </c>
      <c r="H8" s="319">
        <v>1657</v>
      </c>
      <c r="I8" s="319">
        <v>5</v>
      </c>
      <c r="J8" s="319">
        <v>46</v>
      </c>
      <c r="K8" s="319">
        <f t="shared" si="0"/>
        <v>0</v>
      </c>
      <c r="L8" s="319">
        <f t="shared" si="0"/>
        <v>1</v>
      </c>
    </row>
    <row r="9" spans="1:12" ht="36" customHeight="1">
      <c r="A9" s="324">
        <v>6</v>
      </c>
      <c r="B9" s="324" t="s">
        <v>24</v>
      </c>
      <c r="C9" s="319">
        <v>2</v>
      </c>
      <c r="D9" s="319">
        <v>9</v>
      </c>
      <c r="E9" s="319">
        <v>0</v>
      </c>
      <c r="F9" s="319">
        <v>0</v>
      </c>
      <c r="G9" s="319">
        <v>0</v>
      </c>
      <c r="H9" s="319">
        <v>6</v>
      </c>
      <c r="I9" s="319">
        <v>0</v>
      </c>
      <c r="J9" s="319">
        <v>0</v>
      </c>
      <c r="K9" s="319">
        <f t="shared" si="0"/>
        <v>2</v>
      </c>
      <c r="L9" s="319">
        <f t="shared" si="0"/>
        <v>3</v>
      </c>
    </row>
    <row r="10" spans="1:12" ht="36" customHeight="1">
      <c r="A10" s="324">
        <v>7</v>
      </c>
      <c r="B10" s="324" t="s">
        <v>26</v>
      </c>
      <c r="C10" s="319">
        <v>36</v>
      </c>
      <c r="D10" s="319">
        <v>41</v>
      </c>
      <c r="E10" s="319">
        <v>0</v>
      </c>
      <c r="F10" s="319">
        <v>0</v>
      </c>
      <c r="G10" s="319">
        <v>31</v>
      </c>
      <c r="H10" s="319">
        <v>39</v>
      </c>
      <c r="I10" s="319">
        <v>3</v>
      </c>
      <c r="J10" s="319">
        <v>0</v>
      </c>
      <c r="K10" s="319">
        <f t="shared" si="0"/>
        <v>2</v>
      </c>
      <c r="L10" s="319">
        <f t="shared" si="0"/>
        <v>2</v>
      </c>
    </row>
    <row r="11" spans="1:12" ht="36" customHeight="1">
      <c r="A11" s="324">
        <v>8</v>
      </c>
      <c r="B11" s="324" t="s">
        <v>28</v>
      </c>
      <c r="C11" s="319">
        <v>12</v>
      </c>
      <c r="D11" s="319">
        <v>47</v>
      </c>
      <c r="E11" s="319">
        <v>0</v>
      </c>
      <c r="F11" s="319">
        <v>0</v>
      </c>
      <c r="G11" s="319">
        <v>12</v>
      </c>
      <c r="H11" s="319">
        <v>46</v>
      </c>
      <c r="I11" s="319">
        <v>0</v>
      </c>
      <c r="J11" s="319">
        <v>1</v>
      </c>
      <c r="K11" s="319">
        <f t="shared" si="0"/>
        <v>0</v>
      </c>
      <c r="L11" s="319">
        <f t="shared" si="0"/>
        <v>0</v>
      </c>
    </row>
    <row r="12" spans="1:12" ht="36" customHeight="1">
      <c r="A12" s="324">
        <v>9</v>
      </c>
      <c r="B12" s="324" t="s">
        <v>43</v>
      </c>
      <c r="C12" s="319">
        <v>163</v>
      </c>
      <c r="D12" s="319">
        <v>762</v>
      </c>
      <c r="E12" s="319">
        <v>0</v>
      </c>
      <c r="F12" s="319">
        <v>0</v>
      </c>
      <c r="G12" s="319">
        <v>138</v>
      </c>
      <c r="H12" s="319">
        <v>729</v>
      </c>
      <c r="I12" s="319">
        <v>18</v>
      </c>
      <c r="J12" s="319">
        <v>24</v>
      </c>
      <c r="K12" s="319">
        <f t="shared" si="0"/>
        <v>7</v>
      </c>
      <c r="L12" s="319">
        <f t="shared" si="0"/>
        <v>9</v>
      </c>
    </row>
    <row r="13" spans="1:12" ht="36" customHeight="1">
      <c r="A13" s="324">
        <v>10</v>
      </c>
      <c r="B13" s="324" t="s">
        <v>374</v>
      </c>
      <c r="C13" s="319">
        <v>125</v>
      </c>
      <c r="D13" s="319">
        <v>1145</v>
      </c>
      <c r="E13" s="319">
        <v>0</v>
      </c>
      <c r="F13" s="319">
        <v>0</v>
      </c>
      <c r="G13" s="319">
        <v>84</v>
      </c>
      <c r="H13" s="319">
        <v>1113</v>
      </c>
      <c r="I13" s="319">
        <v>15</v>
      </c>
      <c r="J13" s="319">
        <v>31</v>
      </c>
      <c r="K13" s="319">
        <f t="shared" si="0"/>
        <v>26</v>
      </c>
      <c r="L13" s="319">
        <f t="shared" si="0"/>
        <v>1</v>
      </c>
    </row>
    <row r="14" spans="1:12" ht="36" customHeight="1">
      <c r="A14" s="324">
        <v>11</v>
      </c>
      <c r="B14" s="324" t="s">
        <v>375</v>
      </c>
      <c r="C14" s="319">
        <v>226</v>
      </c>
      <c r="D14" s="319">
        <v>1567</v>
      </c>
      <c r="E14" s="319">
        <v>0</v>
      </c>
      <c r="F14" s="319">
        <v>0</v>
      </c>
      <c r="G14" s="319">
        <v>179</v>
      </c>
      <c r="H14" s="319">
        <v>1503</v>
      </c>
      <c r="I14" s="319">
        <v>18</v>
      </c>
      <c r="J14" s="319">
        <v>5</v>
      </c>
      <c r="K14" s="319">
        <f t="shared" si="0"/>
        <v>29</v>
      </c>
      <c r="L14" s="319">
        <f t="shared" si="0"/>
        <v>59</v>
      </c>
    </row>
    <row r="15" spans="1:12" ht="36" customHeight="1">
      <c r="A15" s="324">
        <v>12</v>
      </c>
      <c r="B15" s="324" t="s">
        <v>376</v>
      </c>
      <c r="C15" s="319">
        <v>185</v>
      </c>
      <c r="D15" s="319">
        <v>1139</v>
      </c>
      <c r="E15" s="319">
        <v>0</v>
      </c>
      <c r="F15" s="319">
        <v>0</v>
      </c>
      <c r="G15" s="319">
        <v>119</v>
      </c>
      <c r="H15" s="319">
        <v>943</v>
      </c>
      <c r="I15" s="319">
        <v>6</v>
      </c>
      <c r="J15" s="319">
        <v>7</v>
      </c>
      <c r="K15" s="319">
        <f t="shared" si="0"/>
        <v>60</v>
      </c>
      <c r="L15" s="319">
        <f t="shared" si="0"/>
        <v>189</v>
      </c>
    </row>
    <row r="16" spans="1:12" ht="36" customHeight="1">
      <c r="A16" s="324">
        <v>13</v>
      </c>
      <c r="B16" s="324" t="s">
        <v>32</v>
      </c>
      <c r="C16" s="319">
        <v>50</v>
      </c>
      <c r="D16" s="319">
        <v>103</v>
      </c>
      <c r="E16" s="319">
        <v>0</v>
      </c>
      <c r="F16" s="319">
        <v>0</v>
      </c>
      <c r="G16" s="319">
        <v>49</v>
      </c>
      <c r="H16" s="319">
        <v>96</v>
      </c>
      <c r="I16" s="319">
        <v>1</v>
      </c>
      <c r="J16" s="319">
        <v>6</v>
      </c>
      <c r="K16" s="319">
        <f t="shared" si="0"/>
        <v>0</v>
      </c>
      <c r="L16" s="319">
        <f t="shared" si="0"/>
        <v>1</v>
      </c>
    </row>
    <row r="17" spans="1:12" ht="36" customHeight="1">
      <c r="A17" s="324">
        <v>14</v>
      </c>
      <c r="B17" s="324" t="s">
        <v>377</v>
      </c>
      <c r="C17" s="319">
        <v>15</v>
      </c>
      <c r="D17" s="319">
        <v>183</v>
      </c>
      <c r="E17" s="319">
        <v>0</v>
      </c>
      <c r="F17" s="319">
        <v>0</v>
      </c>
      <c r="G17" s="319">
        <v>9</v>
      </c>
      <c r="H17" s="319">
        <v>176</v>
      </c>
      <c r="I17" s="319">
        <v>5</v>
      </c>
      <c r="J17" s="319">
        <v>7</v>
      </c>
      <c r="K17" s="319">
        <f t="shared" si="0"/>
        <v>1</v>
      </c>
      <c r="L17" s="319">
        <f t="shared" si="0"/>
        <v>0</v>
      </c>
    </row>
    <row r="18" spans="1:12" ht="36" customHeight="1">
      <c r="A18" s="324">
        <v>15</v>
      </c>
      <c r="B18" s="324" t="s">
        <v>378</v>
      </c>
      <c r="C18" s="319">
        <v>3</v>
      </c>
      <c r="D18" s="319">
        <v>9</v>
      </c>
      <c r="E18" s="319">
        <v>0</v>
      </c>
      <c r="F18" s="319">
        <v>0</v>
      </c>
      <c r="G18" s="319">
        <v>1</v>
      </c>
      <c r="H18" s="319">
        <v>8</v>
      </c>
      <c r="I18" s="319">
        <v>0</v>
      </c>
      <c r="J18" s="319">
        <v>0</v>
      </c>
      <c r="K18" s="319">
        <f t="shared" si="0"/>
        <v>2</v>
      </c>
      <c r="L18" s="319">
        <f t="shared" si="0"/>
        <v>1</v>
      </c>
    </row>
    <row r="19" spans="1:12" ht="36" customHeight="1">
      <c r="A19" s="324">
        <v>16</v>
      </c>
      <c r="B19" s="324" t="s">
        <v>379</v>
      </c>
      <c r="C19" s="319">
        <v>18</v>
      </c>
      <c r="D19" s="319">
        <v>32</v>
      </c>
      <c r="E19" s="319">
        <v>0</v>
      </c>
      <c r="F19" s="319">
        <v>0</v>
      </c>
      <c r="G19" s="319">
        <v>15</v>
      </c>
      <c r="H19" s="319">
        <v>32</v>
      </c>
      <c r="I19" s="319">
        <v>2</v>
      </c>
      <c r="J19" s="319">
        <v>0</v>
      </c>
      <c r="K19" s="319">
        <f t="shared" si="0"/>
        <v>1</v>
      </c>
      <c r="L19" s="319">
        <f t="shared" si="0"/>
        <v>0</v>
      </c>
    </row>
    <row r="20" spans="1:12" ht="36" customHeight="1">
      <c r="A20" s="324">
        <v>17</v>
      </c>
      <c r="B20" s="324" t="s">
        <v>380</v>
      </c>
      <c r="C20" s="319">
        <v>2</v>
      </c>
      <c r="D20" s="319">
        <v>43</v>
      </c>
      <c r="E20" s="319">
        <v>0</v>
      </c>
      <c r="F20" s="319">
        <v>0</v>
      </c>
      <c r="G20" s="319">
        <v>2</v>
      </c>
      <c r="H20" s="319">
        <v>29</v>
      </c>
      <c r="I20" s="319">
        <v>0</v>
      </c>
      <c r="J20" s="319">
        <v>1</v>
      </c>
      <c r="K20" s="319">
        <f t="shared" si="0"/>
        <v>0</v>
      </c>
      <c r="L20" s="319">
        <f t="shared" si="0"/>
        <v>13</v>
      </c>
    </row>
    <row r="21" spans="1:12" ht="36" customHeight="1">
      <c r="A21" s="324">
        <v>18</v>
      </c>
      <c r="B21" s="324" t="s">
        <v>381</v>
      </c>
      <c r="C21" s="319">
        <v>0</v>
      </c>
      <c r="D21" s="319">
        <v>1</v>
      </c>
      <c r="E21" s="319">
        <v>0</v>
      </c>
      <c r="F21" s="319">
        <v>0</v>
      </c>
      <c r="G21" s="319">
        <v>0</v>
      </c>
      <c r="H21" s="319">
        <v>1</v>
      </c>
      <c r="I21" s="319">
        <v>0</v>
      </c>
      <c r="J21" s="319">
        <v>0</v>
      </c>
      <c r="K21" s="319">
        <f t="shared" si="0"/>
        <v>0</v>
      </c>
      <c r="L21" s="319">
        <f t="shared" si="0"/>
        <v>0</v>
      </c>
    </row>
    <row r="22" spans="1:12" ht="36" customHeight="1">
      <c r="A22" s="324">
        <v>19</v>
      </c>
      <c r="B22" s="324" t="s">
        <v>382</v>
      </c>
      <c r="C22" s="319">
        <v>24</v>
      </c>
      <c r="D22" s="319">
        <v>62</v>
      </c>
      <c r="E22" s="319">
        <v>0</v>
      </c>
      <c r="F22" s="319">
        <v>0</v>
      </c>
      <c r="G22" s="319">
        <v>13</v>
      </c>
      <c r="H22" s="319">
        <v>57</v>
      </c>
      <c r="I22" s="319">
        <v>7</v>
      </c>
      <c r="J22" s="319">
        <v>1</v>
      </c>
      <c r="K22" s="319">
        <f t="shared" si="0"/>
        <v>4</v>
      </c>
      <c r="L22" s="319">
        <f t="shared" si="0"/>
        <v>4</v>
      </c>
    </row>
    <row r="23" spans="1:12" ht="36" customHeight="1">
      <c r="A23" s="324">
        <v>20</v>
      </c>
      <c r="B23" s="324" t="s">
        <v>383</v>
      </c>
      <c r="C23" s="319">
        <v>0</v>
      </c>
      <c r="D23" s="319">
        <v>1</v>
      </c>
      <c r="E23" s="319">
        <v>0</v>
      </c>
      <c r="F23" s="319">
        <v>0</v>
      </c>
      <c r="G23" s="319">
        <v>0</v>
      </c>
      <c r="H23" s="319">
        <v>1</v>
      </c>
      <c r="I23" s="319">
        <v>0</v>
      </c>
      <c r="J23" s="319">
        <v>0</v>
      </c>
      <c r="K23" s="319">
        <f t="shared" si="0"/>
        <v>0</v>
      </c>
      <c r="L23" s="319">
        <f t="shared" si="0"/>
        <v>0</v>
      </c>
    </row>
    <row r="24" spans="1:12" ht="36" customHeight="1">
      <c r="A24" s="324">
        <v>21</v>
      </c>
      <c r="B24" s="324" t="s">
        <v>384</v>
      </c>
      <c r="C24" s="319">
        <v>25</v>
      </c>
      <c r="D24" s="319">
        <v>114</v>
      </c>
      <c r="E24" s="319">
        <v>0</v>
      </c>
      <c r="F24" s="319">
        <v>0</v>
      </c>
      <c r="G24" s="319">
        <v>25</v>
      </c>
      <c r="H24" s="319">
        <v>108</v>
      </c>
      <c r="I24" s="319">
        <v>0</v>
      </c>
      <c r="J24" s="319">
        <v>4</v>
      </c>
      <c r="K24" s="319">
        <f t="shared" si="0"/>
        <v>0</v>
      </c>
      <c r="L24" s="319">
        <f t="shared" si="0"/>
        <v>2</v>
      </c>
    </row>
    <row r="25" spans="1:12" ht="36" customHeight="1">
      <c r="A25" s="324">
        <v>22</v>
      </c>
      <c r="B25" s="324" t="s">
        <v>36</v>
      </c>
      <c r="C25" s="319">
        <v>0</v>
      </c>
      <c r="D25" s="319">
        <v>6</v>
      </c>
      <c r="E25" s="319">
        <v>0</v>
      </c>
      <c r="F25" s="319">
        <v>0</v>
      </c>
      <c r="G25" s="319">
        <v>0</v>
      </c>
      <c r="H25" s="319">
        <v>6</v>
      </c>
      <c r="I25" s="319">
        <v>0</v>
      </c>
      <c r="J25" s="319">
        <v>0</v>
      </c>
      <c r="K25" s="319">
        <f t="shared" si="0"/>
        <v>0</v>
      </c>
      <c r="L25" s="319">
        <f t="shared" si="0"/>
        <v>0</v>
      </c>
    </row>
    <row r="26" spans="1:12" ht="36" customHeight="1">
      <c r="A26" s="324">
        <v>23</v>
      </c>
      <c r="B26" s="324" t="s">
        <v>30</v>
      </c>
      <c r="C26" s="319">
        <v>13</v>
      </c>
      <c r="D26" s="319">
        <v>42</v>
      </c>
      <c r="E26" s="319">
        <v>0</v>
      </c>
      <c r="F26" s="319">
        <v>0</v>
      </c>
      <c r="G26" s="319">
        <v>9</v>
      </c>
      <c r="H26" s="319">
        <v>36</v>
      </c>
      <c r="I26" s="319">
        <v>1</v>
      </c>
      <c r="J26" s="319">
        <v>3</v>
      </c>
      <c r="K26" s="319">
        <f t="shared" si="0"/>
        <v>3</v>
      </c>
      <c r="L26" s="319">
        <f t="shared" si="0"/>
        <v>3</v>
      </c>
    </row>
    <row r="27" spans="1:12" ht="36" customHeight="1">
      <c r="A27" s="324">
        <v>24</v>
      </c>
      <c r="B27" s="324" t="s">
        <v>385</v>
      </c>
      <c r="C27" s="319">
        <v>0</v>
      </c>
      <c r="D27" s="319">
        <v>3</v>
      </c>
      <c r="E27" s="319">
        <v>0</v>
      </c>
      <c r="F27" s="319">
        <v>0</v>
      </c>
      <c r="G27" s="319">
        <v>0</v>
      </c>
      <c r="H27" s="319">
        <v>3</v>
      </c>
      <c r="I27" s="319">
        <v>0</v>
      </c>
      <c r="J27" s="319">
        <v>0</v>
      </c>
      <c r="K27" s="319">
        <f t="shared" si="0"/>
        <v>0</v>
      </c>
      <c r="L27" s="319">
        <f t="shared" si="0"/>
        <v>0</v>
      </c>
    </row>
    <row r="28" spans="1:12" ht="36" customHeight="1">
      <c r="A28" s="324">
        <v>25</v>
      </c>
      <c r="B28" s="324" t="s">
        <v>386</v>
      </c>
      <c r="C28" s="319">
        <v>878</v>
      </c>
      <c r="D28" s="319">
        <v>3394</v>
      </c>
      <c r="E28" s="319">
        <v>0</v>
      </c>
      <c r="F28" s="319">
        <v>0</v>
      </c>
      <c r="G28" s="319">
        <v>783</v>
      </c>
      <c r="H28" s="319">
        <v>2951</v>
      </c>
      <c r="I28" s="319">
        <v>95</v>
      </c>
      <c r="J28" s="319">
        <v>159</v>
      </c>
      <c r="K28" s="319">
        <f t="shared" si="0"/>
        <v>0</v>
      </c>
      <c r="L28" s="319">
        <f t="shared" si="0"/>
        <v>284</v>
      </c>
    </row>
    <row r="29" spans="1:12" ht="36" customHeight="1">
      <c r="A29" s="324">
        <v>26</v>
      </c>
      <c r="B29" s="324" t="s">
        <v>387</v>
      </c>
      <c r="C29" s="319">
        <v>5</v>
      </c>
      <c r="D29" s="319">
        <v>14</v>
      </c>
      <c r="E29" s="319">
        <v>0</v>
      </c>
      <c r="F29" s="319">
        <v>0</v>
      </c>
      <c r="G29" s="319">
        <v>3</v>
      </c>
      <c r="H29" s="319">
        <v>5</v>
      </c>
      <c r="I29" s="319">
        <v>0</v>
      </c>
      <c r="J29" s="319">
        <v>0</v>
      </c>
      <c r="K29" s="319">
        <f t="shared" si="0"/>
        <v>2</v>
      </c>
      <c r="L29" s="319">
        <f t="shared" si="0"/>
        <v>9</v>
      </c>
    </row>
    <row r="30" spans="1:12" ht="36" customHeight="1">
      <c r="A30" s="324">
        <v>27</v>
      </c>
      <c r="B30" s="324" t="s">
        <v>388</v>
      </c>
      <c r="C30" s="319">
        <v>2</v>
      </c>
      <c r="D30" s="319">
        <v>20</v>
      </c>
      <c r="E30" s="319">
        <v>0</v>
      </c>
      <c r="F30" s="319">
        <v>0</v>
      </c>
      <c r="G30" s="319">
        <v>2</v>
      </c>
      <c r="H30" s="319">
        <v>18</v>
      </c>
      <c r="I30" s="319">
        <v>0</v>
      </c>
      <c r="J30" s="319">
        <v>2</v>
      </c>
      <c r="K30" s="319">
        <f t="shared" si="0"/>
        <v>0</v>
      </c>
      <c r="L30" s="319">
        <f t="shared" si="0"/>
        <v>0</v>
      </c>
    </row>
    <row r="31" spans="1:12" ht="36" customHeight="1">
      <c r="A31" s="324">
        <v>28</v>
      </c>
      <c r="B31" s="324" t="s">
        <v>389</v>
      </c>
      <c r="C31" s="319">
        <v>18</v>
      </c>
      <c r="D31" s="319">
        <v>42</v>
      </c>
      <c r="E31" s="319">
        <v>0</v>
      </c>
      <c r="F31" s="319">
        <v>0</v>
      </c>
      <c r="G31" s="319">
        <v>12</v>
      </c>
      <c r="H31" s="319">
        <v>38</v>
      </c>
      <c r="I31" s="319">
        <v>6</v>
      </c>
      <c r="J31" s="319">
        <v>1</v>
      </c>
      <c r="K31" s="319">
        <f t="shared" si="0"/>
        <v>0</v>
      </c>
      <c r="L31" s="319">
        <f t="shared" si="0"/>
        <v>3</v>
      </c>
    </row>
    <row r="32" spans="1:12" ht="36" customHeight="1">
      <c r="A32" s="324">
        <v>29</v>
      </c>
      <c r="B32" s="324" t="s">
        <v>390</v>
      </c>
      <c r="C32" s="319">
        <v>1</v>
      </c>
      <c r="D32" s="319">
        <v>6</v>
      </c>
      <c r="E32" s="319">
        <v>0</v>
      </c>
      <c r="F32" s="319">
        <v>1</v>
      </c>
      <c r="G32" s="319">
        <v>1</v>
      </c>
      <c r="H32" s="319">
        <v>5</v>
      </c>
      <c r="I32" s="319">
        <v>0</v>
      </c>
      <c r="J32" s="319">
        <v>0</v>
      </c>
      <c r="K32" s="319">
        <f t="shared" si="0"/>
        <v>0</v>
      </c>
      <c r="L32" s="319">
        <f t="shared" si="0"/>
        <v>0</v>
      </c>
    </row>
    <row r="33" spans="1:12" ht="36" customHeight="1">
      <c r="A33" s="324">
        <v>30</v>
      </c>
      <c r="B33" s="324" t="s">
        <v>391</v>
      </c>
      <c r="C33" s="319">
        <v>1</v>
      </c>
      <c r="D33" s="319">
        <v>6</v>
      </c>
      <c r="E33" s="319">
        <v>0</v>
      </c>
      <c r="F33" s="319">
        <v>0</v>
      </c>
      <c r="G33" s="319">
        <v>1</v>
      </c>
      <c r="H33" s="319">
        <v>6</v>
      </c>
      <c r="I33" s="319">
        <v>0</v>
      </c>
      <c r="J33" s="319">
        <v>0</v>
      </c>
      <c r="K33" s="319">
        <f t="shared" si="0"/>
        <v>0</v>
      </c>
      <c r="L33" s="319">
        <f t="shared" si="0"/>
        <v>0</v>
      </c>
    </row>
    <row r="34" spans="1:12" ht="36" customHeight="1">
      <c r="A34" s="324">
        <v>31</v>
      </c>
      <c r="B34" s="324" t="s">
        <v>392</v>
      </c>
      <c r="C34" s="319">
        <v>2</v>
      </c>
      <c r="D34" s="319">
        <v>5</v>
      </c>
      <c r="E34" s="319">
        <v>0</v>
      </c>
      <c r="F34" s="319">
        <v>0</v>
      </c>
      <c r="G34" s="319">
        <v>1</v>
      </c>
      <c r="H34" s="319">
        <v>5</v>
      </c>
      <c r="I34" s="319">
        <v>0</v>
      </c>
      <c r="J34" s="319">
        <v>0</v>
      </c>
      <c r="K34" s="319">
        <f t="shared" si="0"/>
        <v>1</v>
      </c>
      <c r="L34" s="319">
        <f t="shared" si="0"/>
        <v>0</v>
      </c>
    </row>
    <row r="35" spans="1:12" ht="36" customHeight="1">
      <c r="A35" s="324">
        <v>32</v>
      </c>
      <c r="B35" s="324" t="s">
        <v>34</v>
      </c>
      <c r="C35" s="319">
        <v>9</v>
      </c>
      <c r="D35" s="319">
        <v>26</v>
      </c>
      <c r="E35" s="319">
        <v>0</v>
      </c>
      <c r="F35" s="319">
        <v>0</v>
      </c>
      <c r="G35" s="319">
        <v>6</v>
      </c>
      <c r="H35" s="319">
        <v>22</v>
      </c>
      <c r="I35" s="319">
        <v>2</v>
      </c>
      <c r="J35" s="319">
        <v>2</v>
      </c>
      <c r="K35" s="319">
        <f t="shared" si="0"/>
        <v>1</v>
      </c>
      <c r="L35" s="319">
        <f t="shared" si="0"/>
        <v>2</v>
      </c>
    </row>
    <row r="36" spans="1:12" ht="36" customHeight="1">
      <c r="A36" s="324">
        <v>33</v>
      </c>
      <c r="B36" s="324" t="s">
        <v>50</v>
      </c>
      <c r="C36" s="319">
        <v>0</v>
      </c>
      <c r="D36" s="319">
        <v>11</v>
      </c>
      <c r="E36" s="319">
        <v>0</v>
      </c>
      <c r="F36" s="319">
        <v>0</v>
      </c>
      <c r="G36" s="319">
        <v>0</v>
      </c>
      <c r="H36" s="319">
        <v>10</v>
      </c>
      <c r="I36" s="319">
        <v>0</v>
      </c>
      <c r="J36" s="319">
        <v>1</v>
      </c>
      <c r="K36" s="319">
        <f t="shared" si="0"/>
        <v>0</v>
      </c>
      <c r="L36" s="319">
        <f t="shared" si="0"/>
        <v>0</v>
      </c>
    </row>
    <row r="37" spans="1:12" ht="36" customHeight="1">
      <c r="A37" s="324">
        <v>34</v>
      </c>
      <c r="B37" s="324" t="s">
        <v>48</v>
      </c>
      <c r="C37" s="319">
        <v>6</v>
      </c>
      <c r="D37" s="319">
        <v>28</v>
      </c>
      <c r="E37" s="319">
        <v>0</v>
      </c>
      <c r="F37" s="319">
        <v>0</v>
      </c>
      <c r="G37" s="319">
        <v>5</v>
      </c>
      <c r="H37" s="319">
        <v>25</v>
      </c>
      <c r="I37" s="319">
        <v>0</v>
      </c>
      <c r="J37" s="319">
        <v>0</v>
      </c>
      <c r="K37" s="319">
        <f t="shared" si="0"/>
        <v>1</v>
      </c>
      <c r="L37" s="319">
        <f t="shared" si="0"/>
        <v>3</v>
      </c>
    </row>
    <row r="38" spans="1:12" ht="36" customHeight="1">
      <c r="A38" s="324">
        <v>35</v>
      </c>
      <c r="B38" s="324" t="s">
        <v>288</v>
      </c>
      <c r="C38" s="319">
        <v>28</v>
      </c>
      <c r="D38" s="319">
        <v>239</v>
      </c>
      <c r="E38" s="319">
        <v>0</v>
      </c>
      <c r="F38" s="319">
        <v>0</v>
      </c>
      <c r="G38" s="319">
        <v>28</v>
      </c>
      <c r="H38" s="319">
        <v>238</v>
      </c>
      <c r="I38" s="319">
        <v>0</v>
      </c>
      <c r="J38" s="319">
        <v>1</v>
      </c>
      <c r="K38" s="319">
        <f t="shared" si="0"/>
        <v>0</v>
      </c>
      <c r="L38" s="319">
        <f t="shared" si="0"/>
        <v>0</v>
      </c>
    </row>
    <row r="39" spans="1:12" ht="36" customHeight="1">
      <c r="A39" s="324">
        <v>36</v>
      </c>
      <c r="B39" s="324" t="s">
        <v>285</v>
      </c>
      <c r="C39" s="319">
        <v>1</v>
      </c>
      <c r="D39" s="319">
        <v>2</v>
      </c>
      <c r="E39" s="319">
        <v>0</v>
      </c>
      <c r="F39" s="319">
        <v>0</v>
      </c>
      <c r="G39" s="319">
        <v>0</v>
      </c>
      <c r="H39" s="319">
        <v>2</v>
      </c>
      <c r="I39" s="319">
        <v>1</v>
      </c>
      <c r="J39" s="319">
        <v>0</v>
      </c>
      <c r="K39" s="319">
        <f t="shared" si="0"/>
        <v>0</v>
      </c>
      <c r="L39" s="319">
        <f t="shared" si="0"/>
        <v>0</v>
      </c>
    </row>
    <row r="40" spans="1:12" s="320" customFormat="1" ht="33" customHeight="1">
      <c r="A40" s="325"/>
      <c r="B40" s="325" t="s">
        <v>169</v>
      </c>
      <c r="C40" s="319">
        <f t="shared" ref="C40:L40" si="1">SUM(C4:C39)</f>
        <v>3804</v>
      </c>
      <c r="D40" s="319">
        <f t="shared" si="1"/>
        <v>17288</v>
      </c>
      <c r="E40" s="319">
        <f t="shared" si="1"/>
        <v>0</v>
      </c>
      <c r="F40" s="319">
        <f t="shared" si="1"/>
        <v>1</v>
      </c>
      <c r="G40" s="319">
        <f t="shared" si="1"/>
        <v>3119</v>
      </c>
      <c r="H40" s="319">
        <f t="shared" si="1"/>
        <v>15877</v>
      </c>
      <c r="I40" s="319">
        <f t="shared" si="1"/>
        <v>375</v>
      </c>
      <c r="J40" s="319">
        <f t="shared" si="1"/>
        <v>531</v>
      </c>
      <c r="K40" s="319">
        <f t="shared" si="1"/>
        <v>310</v>
      </c>
      <c r="L40" s="319">
        <f t="shared" si="1"/>
        <v>879</v>
      </c>
    </row>
  </sheetData>
  <mergeCells count="2">
    <mergeCell ref="A1:L1"/>
    <mergeCell ref="B2:L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2"/>
  <sheetViews>
    <sheetView workbookViewId="0">
      <selection activeCell="N8" sqref="N8"/>
    </sheetView>
  </sheetViews>
  <sheetFormatPr defaultRowHeight="18.75"/>
  <cols>
    <col min="1" max="1" width="5" style="326" customWidth="1"/>
    <col min="2" max="2" width="25.28515625" style="326" customWidth="1"/>
    <col min="3" max="3" width="14.42578125" customWidth="1"/>
    <col min="4" max="4" width="14" customWidth="1"/>
    <col min="5" max="5" width="13.28515625" customWidth="1"/>
    <col min="6" max="6" width="12.42578125" bestFit="1" customWidth="1"/>
    <col min="7" max="7" width="13.140625" customWidth="1"/>
    <col min="8" max="8" width="14.140625" customWidth="1"/>
    <col min="9" max="9" width="9.85546875" style="326" customWidth="1"/>
    <col min="10" max="10" width="10.42578125" style="326" customWidth="1"/>
    <col min="11" max="11" width="10.7109375" style="326" customWidth="1"/>
    <col min="12" max="14" width="10.140625" style="326" customWidth="1"/>
    <col min="15" max="16" width="9.140625" style="326" customWidth="1"/>
    <col min="17" max="17" width="10.5703125" style="326" customWidth="1"/>
    <col min="18" max="18" width="9.140625" style="326" customWidth="1"/>
    <col min="19" max="16384" width="9.140625" style="326"/>
  </cols>
  <sheetData>
    <row r="1" spans="1:18" ht="27.75">
      <c r="A1" s="842" t="s">
        <v>393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</row>
    <row r="2" spans="1:18">
      <c r="A2" s="843" t="s">
        <v>394</v>
      </c>
      <c r="B2" s="843"/>
      <c r="C2" s="843"/>
      <c r="D2" s="843"/>
      <c r="E2" s="843"/>
      <c r="F2" s="843"/>
      <c r="G2" s="843"/>
      <c r="H2" s="843"/>
      <c r="I2" s="844"/>
      <c r="J2" s="844"/>
      <c r="K2" s="844"/>
    </row>
    <row r="3" spans="1:18" ht="77.25" customHeight="1">
      <c r="A3" s="327" t="s">
        <v>3</v>
      </c>
      <c r="B3" s="328" t="s">
        <v>395</v>
      </c>
      <c r="C3" s="329" t="s">
        <v>396</v>
      </c>
      <c r="D3" s="329" t="s">
        <v>397</v>
      </c>
      <c r="E3" s="329" t="s">
        <v>398</v>
      </c>
      <c r="F3" s="329" t="s">
        <v>399</v>
      </c>
      <c r="G3" s="329" t="s">
        <v>400</v>
      </c>
      <c r="H3" s="329" t="s">
        <v>401</v>
      </c>
      <c r="I3" s="330" t="s">
        <v>402</v>
      </c>
      <c r="J3" s="330" t="s">
        <v>403</v>
      </c>
      <c r="K3" s="330" t="s">
        <v>404</v>
      </c>
    </row>
    <row r="4" spans="1:18" ht="23.1" customHeight="1">
      <c r="A4" s="331">
        <v>1</v>
      </c>
      <c r="B4" s="332" t="s">
        <v>17</v>
      </c>
      <c r="C4" s="333">
        <v>1480402</v>
      </c>
      <c r="D4" s="333">
        <v>1023870</v>
      </c>
      <c r="E4" s="333">
        <v>177082</v>
      </c>
      <c r="F4" s="333">
        <v>798533</v>
      </c>
      <c r="G4" s="333">
        <v>798533</v>
      </c>
      <c r="H4" s="333">
        <v>970850</v>
      </c>
      <c r="I4" s="334">
        <f>D4/C4*100</f>
        <v>69.161619614131837</v>
      </c>
      <c r="J4" s="334">
        <f>G4/F4*100</f>
        <v>100</v>
      </c>
      <c r="K4" s="334">
        <f>H4/C4*100</f>
        <v>65.580159983572031</v>
      </c>
      <c r="L4" s="335"/>
      <c r="M4" s="335"/>
      <c r="N4" s="335"/>
      <c r="P4" s="335"/>
      <c r="Q4" s="335"/>
      <c r="R4" s="335"/>
    </row>
    <row r="5" spans="1:18" ht="23.1" customHeight="1">
      <c r="A5" s="331">
        <v>2</v>
      </c>
      <c r="B5" s="332" t="s">
        <v>18</v>
      </c>
      <c r="C5" s="333">
        <v>599269</v>
      </c>
      <c r="D5" s="333">
        <v>431934</v>
      </c>
      <c r="E5" s="333">
        <v>97544</v>
      </c>
      <c r="F5" s="333">
        <v>501863</v>
      </c>
      <c r="G5" s="333">
        <v>439971</v>
      </c>
      <c r="H5" s="333">
        <v>482765</v>
      </c>
      <c r="I5" s="334">
        <f t="shared" ref="I5:I52" si="0">D5/C5*100</f>
        <v>72.076813584550507</v>
      </c>
      <c r="J5" s="334">
        <f t="shared" ref="J5:J52" si="1">G5/F5*100</f>
        <v>87.667550706069193</v>
      </c>
      <c r="K5" s="334">
        <f t="shared" ref="K5:K52" si="2">H5/C5*100</f>
        <v>80.558981025215729</v>
      </c>
      <c r="L5" s="335"/>
      <c r="M5" s="335"/>
      <c r="N5" s="335"/>
      <c r="P5" s="335"/>
      <c r="Q5" s="335"/>
      <c r="R5" s="335"/>
    </row>
    <row r="6" spans="1:18" ht="23.1" customHeight="1">
      <c r="A6" s="331">
        <v>3</v>
      </c>
      <c r="B6" s="332" t="s">
        <v>19</v>
      </c>
      <c r="C6" s="333">
        <v>1246039</v>
      </c>
      <c r="D6" s="333">
        <v>1012047</v>
      </c>
      <c r="E6" s="333">
        <v>241058</v>
      </c>
      <c r="F6" s="333">
        <v>1083817</v>
      </c>
      <c r="G6" s="333">
        <v>612813</v>
      </c>
      <c r="H6" s="333">
        <v>845617</v>
      </c>
      <c r="I6" s="334">
        <f t="shared" si="0"/>
        <v>81.221133527923286</v>
      </c>
      <c r="J6" s="334">
        <f t="shared" si="1"/>
        <v>56.54210996874933</v>
      </c>
      <c r="K6" s="334">
        <f t="shared" si="2"/>
        <v>67.864408738410276</v>
      </c>
      <c r="L6" s="335"/>
      <c r="M6" s="335"/>
      <c r="N6" s="335"/>
      <c r="P6" s="335"/>
      <c r="Q6" s="335"/>
      <c r="R6" s="335"/>
    </row>
    <row r="7" spans="1:18" ht="23.1" customHeight="1">
      <c r="A7" s="331">
        <v>4</v>
      </c>
      <c r="B7" s="332" t="s">
        <v>20</v>
      </c>
      <c r="C7" s="333">
        <v>3006635</v>
      </c>
      <c r="D7" s="333">
        <v>2311686</v>
      </c>
      <c r="E7" s="333">
        <v>546445</v>
      </c>
      <c r="F7" s="333">
        <v>2618876</v>
      </c>
      <c r="G7" s="333">
        <v>815773</v>
      </c>
      <c r="H7" s="333">
        <v>2091061</v>
      </c>
      <c r="I7" s="334">
        <f t="shared" si="0"/>
        <v>76.886153457270339</v>
      </c>
      <c r="J7" s="334">
        <f t="shared" si="1"/>
        <v>31.149737520982285</v>
      </c>
      <c r="K7" s="334">
        <f t="shared" si="2"/>
        <v>69.548215862583916</v>
      </c>
      <c r="L7" s="335"/>
      <c r="M7" s="335"/>
      <c r="N7" s="335"/>
      <c r="P7" s="335"/>
      <c r="Q7" s="335"/>
      <c r="R7" s="335"/>
    </row>
    <row r="8" spans="1:18" ht="23.1" customHeight="1">
      <c r="A8" s="331">
        <v>5</v>
      </c>
      <c r="B8" s="332" t="s">
        <v>21</v>
      </c>
      <c r="C8" s="333">
        <v>621500</v>
      </c>
      <c r="D8" s="333">
        <v>496461</v>
      </c>
      <c r="E8" s="333">
        <v>41425</v>
      </c>
      <c r="F8" s="333">
        <v>600043</v>
      </c>
      <c r="G8" s="333">
        <v>552237</v>
      </c>
      <c r="H8" s="333">
        <v>562498</v>
      </c>
      <c r="I8" s="334">
        <f t="shared" si="0"/>
        <v>79.881094127111822</v>
      </c>
      <c r="J8" s="334">
        <f t="shared" si="1"/>
        <v>92.03290430852455</v>
      </c>
      <c r="K8" s="334">
        <f t="shared" si="2"/>
        <v>90.506516492357207</v>
      </c>
      <c r="L8" s="335"/>
      <c r="M8" s="335"/>
      <c r="N8" s="335"/>
      <c r="P8" s="335"/>
      <c r="Q8" s="335"/>
      <c r="R8" s="335"/>
    </row>
    <row r="9" spans="1:18" ht="23.1" customHeight="1">
      <c r="A9" s="331">
        <v>6</v>
      </c>
      <c r="B9" s="332" t="s">
        <v>24</v>
      </c>
      <c r="C9" s="333">
        <v>37039</v>
      </c>
      <c r="D9" s="333">
        <v>11432</v>
      </c>
      <c r="E9" s="333">
        <v>4901</v>
      </c>
      <c r="F9" s="333">
        <v>23116</v>
      </c>
      <c r="G9" s="333">
        <v>15413</v>
      </c>
      <c r="H9" s="333">
        <v>10032</v>
      </c>
      <c r="I9" s="334">
        <f t="shared" si="0"/>
        <v>30.864764167499121</v>
      </c>
      <c r="J9" s="334">
        <f t="shared" si="1"/>
        <v>66.676760685239657</v>
      </c>
      <c r="K9" s="334">
        <f t="shared" si="2"/>
        <v>27.084964496881664</v>
      </c>
      <c r="L9" s="335"/>
      <c r="M9" s="335"/>
      <c r="N9" s="335"/>
      <c r="P9" s="335"/>
      <c r="Q9" s="335"/>
      <c r="R9" s="335"/>
    </row>
    <row r="10" spans="1:18" ht="23.1" customHeight="1">
      <c r="A10" s="331">
        <v>7</v>
      </c>
      <c r="B10" s="332" t="s">
        <v>25</v>
      </c>
      <c r="C10" s="333">
        <v>70836</v>
      </c>
      <c r="D10" s="333">
        <v>54178</v>
      </c>
      <c r="E10" s="333">
        <v>13626</v>
      </c>
      <c r="F10" s="333">
        <v>55813</v>
      </c>
      <c r="G10" s="333">
        <v>44821</v>
      </c>
      <c r="H10" s="333">
        <v>52013</v>
      </c>
      <c r="I10" s="334">
        <f t="shared" si="0"/>
        <v>76.48370884860806</v>
      </c>
      <c r="J10" s="334">
        <f t="shared" si="1"/>
        <v>80.305663555085744</v>
      </c>
      <c r="K10" s="334">
        <f t="shared" si="2"/>
        <v>73.427353323169015</v>
      </c>
      <c r="L10" s="335"/>
      <c r="M10" s="335"/>
      <c r="N10" s="335"/>
      <c r="P10" s="335"/>
      <c r="Q10" s="335"/>
      <c r="R10" s="335"/>
    </row>
    <row r="11" spans="1:18" ht="23.1" customHeight="1">
      <c r="A11" s="331">
        <v>8</v>
      </c>
      <c r="B11" s="332" t="s">
        <v>26</v>
      </c>
      <c r="C11" s="333">
        <v>163987</v>
      </c>
      <c r="D11" s="333">
        <v>145506</v>
      </c>
      <c r="E11" s="333">
        <v>22204</v>
      </c>
      <c r="F11" s="333">
        <v>156611</v>
      </c>
      <c r="G11" s="333">
        <v>42041</v>
      </c>
      <c r="H11" s="333">
        <v>137045</v>
      </c>
      <c r="I11" s="334">
        <f t="shared" si="0"/>
        <v>88.730204223505524</v>
      </c>
      <c r="J11" s="334">
        <f t="shared" si="1"/>
        <v>26.84421911615404</v>
      </c>
      <c r="K11" s="334">
        <f t="shared" si="2"/>
        <v>83.570648892900039</v>
      </c>
      <c r="L11" s="335"/>
      <c r="M11" s="335"/>
      <c r="N11" s="335"/>
      <c r="P11" s="335"/>
      <c r="Q11" s="335"/>
      <c r="R11" s="335"/>
    </row>
    <row r="12" spans="1:18" ht="23.1" customHeight="1">
      <c r="A12" s="331">
        <v>9</v>
      </c>
      <c r="B12" s="332" t="s">
        <v>27</v>
      </c>
      <c r="C12" s="333">
        <v>203254</v>
      </c>
      <c r="D12" s="333">
        <v>181495</v>
      </c>
      <c r="E12" s="333">
        <v>23277</v>
      </c>
      <c r="F12" s="333">
        <v>191553</v>
      </c>
      <c r="G12" s="333">
        <v>148914</v>
      </c>
      <c r="H12" s="333">
        <v>134266</v>
      </c>
      <c r="I12" s="334">
        <f t="shared" si="0"/>
        <v>89.294675627539917</v>
      </c>
      <c r="J12" s="334">
        <f t="shared" si="1"/>
        <v>77.740364285602411</v>
      </c>
      <c r="K12" s="334">
        <f t="shared" si="2"/>
        <v>66.058232556308866</v>
      </c>
      <c r="L12" s="335"/>
      <c r="M12" s="335"/>
      <c r="N12" s="335"/>
      <c r="P12" s="335"/>
      <c r="Q12" s="335"/>
      <c r="R12" s="335"/>
    </row>
    <row r="13" spans="1:18" ht="23.1" customHeight="1">
      <c r="A13" s="331">
        <v>10</v>
      </c>
      <c r="B13" s="332" t="s">
        <v>28</v>
      </c>
      <c r="C13" s="333">
        <v>52736</v>
      </c>
      <c r="D13" s="333">
        <v>44188</v>
      </c>
      <c r="E13" s="333">
        <v>9498</v>
      </c>
      <c r="F13" s="333">
        <v>16063</v>
      </c>
      <c r="G13" s="333">
        <v>16063</v>
      </c>
      <c r="H13" s="333">
        <v>42771</v>
      </c>
      <c r="I13" s="334">
        <f t="shared" si="0"/>
        <v>83.790958737864074</v>
      </c>
      <c r="J13" s="334">
        <f t="shared" si="1"/>
        <v>100</v>
      </c>
      <c r="K13" s="334">
        <f t="shared" si="2"/>
        <v>81.103989684466015</v>
      </c>
      <c r="L13" s="335"/>
      <c r="M13" s="335"/>
      <c r="N13" s="335"/>
      <c r="P13" s="335"/>
      <c r="Q13" s="335"/>
      <c r="R13" s="335"/>
    </row>
    <row r="14" spans="1:18" ht="23.1" customHeight="1">
      <c r="A14" s="331">
        <v>11</v>
      </c>
      <c r="B14" s="332" t="s">
        <v>29</v>
      </c>
      <c r="C14" s="333">
        <v>144889</v>
      </c>
      <c r="D14" s="333">
        <v>103136</v>
      </c>
      <c r="E14" s="333">
        <v>3408</v>
      </c>
      <c r="F14" s="333">
        <v>125914</v>
      </c>
      <c r="G14" s="333">
        <v>41123</v>
      </c>
      <c r="H14" s="333">
        <v>51432</v>
      </c>
      <c r="I14" s="334">
        <f t="shared" si="0"/>
        <v>71.182767497877691</v>
      </c>
      <c r="J14" s="334">
        <f t="shared" si="1"/>
        <v>32.659593055577616</v>
      </c>
      <c r="K14" s="334">
        <f t="shared" si="2"/>
        <v>35.497518790246325</v>
      </c>
      <c r="L14" s="335"/>
      <c r="M14" s="335"/>
      <c r="N14" s="335"/>
      <c r="P14" s="335"/>
      <c r="Q14" s="335"/>
      <c r="R14" s="335"/>
    </row>
    <row r="15" spans="1:18" ht="23.1" customHeight="1">
      <c r="A15" s="331">
        <v>12</v>
      </c>
      <c r="B15" s="332" t="s">
        <v>30</v>
      </c>
      <c r="C15" s="336">
        <v>40049</v>
      </c>
      <c r="D15" s="336">
        <v>35155</v>
      </c>
      <c r="E15" s="336">
        <v>10868</v>
      </c>
      <c r="F15" s="336">
        <v>22657</v>
      </c>
      <c r="G15" s="336">
        <v>16210</v>
      </c>
      <c r="H15" s="336">
        <v>33216</v>
      </c>
      <c r="I15" s="334">
        <f t="shared" si="0"/>
        <v>87.779969537316788</v>
      </c>
      <c r="J15" s="334">
        <f t="shared" si="1"/>
        <v>71.545217813479283</v>
      </c>
      <c r="K15" s="334">
        <f t="shared" si="2"/>
        <v>82.93840045943719</v>
      </c>
      <c r="L15" s="335"/>
      <c r="M15" s="335"/>
      <c r="N15" s="335"/>
      <c r="P15" s="335"/>
      <c r="Q15" s="335"/>
      <c r="R15" s="335"/>
    </row>
    <row r="16" spans="1:18" ht="23.1" customHeight="1">
      <c r="A16" s="331">
        <v>13</v>
      </c>
      <c r="B16" s="332" t="s">
        <v>31</v>
      </c>
      <c r="C16" s="333">
        <v>109716</v>
      </c>
      <c r="D16" s="333">
        <v>88343</v>
      </c>
      <c r="E16" s="333">
        <v>30410</v>
      </c>
      <c r="F16" s="333">
        <v>108318</v>
      </c>
      <c r="G16" s="333">
        <v>82059</v>
      </c>
      <c r="H16" s="333">
        <v>96802</v>
      </c>
      <c r="I16" s="334">
        <f t="shared" si="0"/>
        <v>80.519705421269464</v>
      </c>
      <c r="J16" s="334">
        <f t="shared" si="1"/>
        <v>75.757491829612817</v>
      </c>
      <c r="K16" s="334">
        <f t="shared" si="2"/>
        <v>88.229610995661517</v>
      </c>
      <c r="L16" s="335"/>
      <c r="M16" s="335"/>
      <c r="N16" s="335"/>
      <c r="P16" s="335"/>
      <c r="Q16" s="335"/>
      <c r="R16" s="335"/>
    </row>
    <row r="17" spans="1:18" ht="23.1" customHeight="1">
      <c r="A17" s="331">
        <v>14</v>
      </c>
      <c r="B17" s="332" t="s">
        <v>32</v>
      </c>
      <c r="C17" s="333">
        <v>232017</v>
      </c>
      <c r="D17" s="333">
        <v>176571</v>
      </c>
      <c r="E17" s="333">
        <v>48805</v>
      </c>
      <c r="F17" s="333">
        <v>130361</v>
      </c>
      <c r="G17" s="333">
        <v>69486</v>
      </c>
      <c r="H17" s="333">
        <v>162061</v>
      </c>
      <c r="I17" s="334">
        <f t="shared" si="0"/>
        <v>76.102613170586636</v>
      </c>
      <c r="J17" s="334">
        <f t="shared" si="1"/>
        <v>53.302751589815976</v>
      </c>
      <c r="K17" s="334">
        <f t="shared" si="2"/>
        <v>69.848761082162085</v>
      </c>
      <c r="L17" s="335"/>
      <c r="M17" s="335"/>
      <c r="N17" s="335"/>
      <c r="P17" s="335"/>
      <c r="Q17" s="335"/>
      <c r="R17" s="335"/>
    </row>
    <row r="18" spans="1:18" ht="23.1" customHeight="1">
      <c r="A18" s="331">
        <v>15</v>
      </c>
      <c r="B18" s="332" t="s">
        <v>33</v>
      </c>
      <c r="C18" s="333">
        <v>77610</v>
      </c>
      <c r="D18" s="333">
        <v>53200</v>
      </c>
      <c r="E18" s="333">
        <v>6438</v>
      </c>
      <c r="F18" s="333">
        <v>71022</v>
      </c>
      <c r="G18" s="333">
        <v>62624</v>
      </c>
      <c r="H18" s="333">
        <v>64763</v>
      </c>
      <c r="I18" s="334">
        <f t="shared" si="0"/>
        <v>68.547867542842425</v>
      </c>
      <c r="J18" s="334">
        <f t="shared" si="1"/>
        <v>88.175494917067951</v>
      </c>
      <c r="K18" s="334">
        <f t="shared" si="2"/>
        <v>83.446720783404203</v>
      </c>
      <c r="L18" s="335"/>
      <c r="M18" s="335"/>
      <c r="N18" s="335"/>
      <c r="P18" s="335"/>
      <c r="Q18" s="335"/>
      <c r="R18" s="335"/>
    </row>
    <row r="19" spans="1:18" ht="23.1" customHeight="1">
      <c r="A19" s="331">
        <v>16</v>
      </c>
      <c r="B19" s="332" t="s">
        <v>34</v>
      </c>
      <c r="C19" s="333">
        <v>19507</v>
      </c>
      <c r="D19" s="333">
        <v>33698</v>
      </c>
      <c r="E19" s="333">
        <v>4240</v>
      </c>
      <c r="F19" s="333">
        <v>48444</v>
      </c>
      <c r="G19" s="333">
        <v>33718</v>
      </c>
      <c r="H19" s="333">
        <v>28419</v>
      </c>
      <c r="I19" s="334">
        <f t="shared" si="0"/>
        <v>172.74824422002357</v>
      </c>
      <c r="J19" s="334">
        <f t="shared" si="1"/>
        <v>69.602014697382543</v>
      </c>
      <c r="K19" s="334">
        <f t="shared" si="2"/>
        <v>145.68616394114932</v>
      </c>
      <c r="L19" s="335"/>
      <c r="M19" s="335"/>
      <c r="N19" s="335"/>
      <c r="P19" s="335"/>
      <c r="Q19" s="335"/>
      <c r="R19" s="335"/>
    </row>
    <row r="20" spans="1:18" ht="23.1" customHeight="1">
      <c r="A20" s="331">
        <v>17</v>
      </c>
      <c r="B20" s="332" t="s">
        <v>35</v>
      </c>
      <c r="C20" s="333">
        <v>7052</v>
      </c>
      <c r="D20" s="333">
        <v>5776</v>
      </c>
      <c r="E20" s="333">
        <v>23</v>
      </c>
      <c r="F20" s="333">
        <v>3056</v>
      </c>
      <c r="G20" s="333">
        <v>117</v>
      </c>
      <c r="H20" s="333">
        <v>0</v>
      </c>
      <c r="I20" s="334">
        <f t="shared" si="0"/>
        <v>81.905842314237105</v>
      </c>
      <c r="J20" s="334">
        <f t="shared" si="1"/>
        <v>3.8285340314136129</v>
      </c>
      <c r="K20" s="334">
        <f t="shared" si="2"/>
        <v>0</v>
      </c>
      <c r="L20" s="335"/>
      <c r="M20" s="335"/>
      <c r="N20" s="335"/>
      <c r="P20" s="335"/>
      <c r="Q20" s="335"/>
      <c r="R20" s="335"/>
    </row>
    <row r="21" spans="1:18" ht="23.1" customHeight="1">
      <c r="A21" s="331">
        <v>18</v>
      </c>
      <c r="B21" s="332" t="s">
        <v>36</v>
      </c>
      <c r="C21" s="333">
        <v>92913</v>
      </c>
      <c r="D21" s="333">
        <v>73561</v>
      </c>
      <c r="E21" s="333">
        <v>17653</v>
      </c>
      <c r="F21" s="333">
        <v>12863</v>
      </c>
      <c r="G21" s="333">
        <v>12863</v>
      </c>
      <c r="H21" s="333">
        <v>75035</v>
      </c>
      <c r="I21" s="334">
        <f t="shared" si="0"/>
        <v>79.171913510488295</v>
      </c>
      <c r="J21" s="334">
        <f t="shared" si="1"/>
        <v>100</v>
      </c>
      <c r="K21" s="334">
        <f t="shared" si="2"/>
        <v>80.75834382702098</v>
      </c>
      <c r="L21" s="335"/>
      <c r="M21" s="335"/>
      <c r="N21" s="335"/>
      <c r="P21" s="335"/>
      <c r="Q21" s="335"/>
      <c r="R21" s="335"/>
    </row>
    <row r="22" spans="1:18" ht="23.1" customHeight="1">
      <c r="A22" s="331">
        <v>19</v>
      </c>
      <c r="B22" s="332" t="s">
        <v>37</v>
      </c>
      <c r="C22" s="333">
        <v>517377</v>
      </c>
      <c r="D22" s="333">
        <v>474462</v>
      </c>
      <c r="E22" s="333">
        <v>234158</v>
      </c>
      <c r="F22" s="333">
        <v>155641</v>
      </c>
      <c r="G22" s="333">
        <v>119747</v>
      </c>
      <c r="H22" s="333">
        <v>304474</v>
      </c>
      <c r="I22" s="334">
        <f t="shared" si="0"/>
        <v>91.705274876927263</v>
      </c>
      <c r="J22" s="334">
        <f t="shared" si="1"/>
        <v>76.937953367043391</v>
      </c>
      <c r="K22" s="334">
        <f t="shared" si="2"/>
        <v>58.849542983163147</v>
      </c>
      <c r="L22" s="335"/>
      <c r="M22" s="335"/>
      <c r="N22" s="335"/>
      <c r="P22" s="335"/>
      <c r="Q22" s="335"/>
      <c r="R22" s="335"/>
    </row>
    <row r="23" spans="1:18" ht="23.1" customHeight="1">
      <c r="A23" s="331">
        <v>20</v>
      </c>
      <c r="B23" s="332" t="s">
        <v>38</v>
      </c>
      <c r="C23" s="333">
        <v>62838</v>
      </c>
      <c r="D23" s="333">
        <v>53359</v>
      </c>
      <c r="E23" s="333">
        <v>7057</v>
      </c>
      <c r="F23" s="333">
        <v>37859</v>
      </c>
      <c r="G23" s="333">
        <v>37859</v>
      </c>
      <c r="H23" s="333">
        <v>96923</v>
      </c>
      <c r="I23" s="334">
        <f t="shared" si="0"/>
        <v>84.915178713517307</v>
      </c>
      <c r="J23" s="334">
        <f t="shared" si="1"/>
        <v>100</v>
      </c>
      <c r="K23" s="334">
        <f t="shared" si="2"/>
        <v>154.24265571787771</v>
      </c>
      <c r="L23" s="335"/>
      <c r="M23" s="335"/>
      <c r="N23" s="335"/>
      <c r="P23" s="335"/>
      <c r="Q23" s="335"/>
      <c r="R23" s="335"/>
    </row>
    <row r="24" spans="1:18" ht="23.1" customHeight="1">
      <c r="A24" s="331">
        <v>21</v>
      </c>
      <c r="B24" s="332" t="s">
        <v>39</v>
      </c>
      <c r="C24" s="333">
        <v>33509</v>
      </c>
      <c r="D24" s="333">
        <v>25629</v>
      </c>
      <c r="E24" s="333">
        <v>11721</v>
      </c>
      <c r="F24" s="333">
        <v>29820</v>
      </c>
      <c r="G24" s="333">
        <v>27646</v>
      </c>
      <c r="H24" s="333">
        <v>31755</v>
      </c>
      <c r="I24" s="334">
        <f t="shared" si="0"/>
        <v>76.4839296905309</v>
      </c>
      <c r="J24" s="334">
        <f t="shared" si="1"/>
        <v>92.70959087860497</v>
      </c>
      <c r="K24" s="334">
        <f t="shared" si="2"/>
        <v>94.765585365125787</v>
      </c>
      <c r="L24" s="335"/>
      <c r="M24" s="335"/>
      <c r="N24" s="335"/>
      <c r="P24" s="335"/>
      <c r="Q24" s="335"/>
      <c r="R24" s="335"/>
    </row>
    <row r="25" spans="1:18" ht="23.1" customHeight="1">
      <c r="A25" s="331">
        <v>22</v>
      </c>
      <c r="B25" s="337" t="s">
        <v>43</v>
      </c>
      <c r="C25" s="333">
        <v>119188</v>
      </c>
      <c r="D25" s="333">
        <v>90465</v>
      </c>
      <c r="E25" s="333">
        <v>27699</v>
      </c>
      <c r="F25" s="333">
        <v>22828</v>
      </c>
      <c r="G25" s="333">
        <v>21344</v>
      </c>
      <c r="H25" s="333">
        <v>87418</v>
      </c>
      <c r="I25" s="334">
        <f t="shared" si="0"/>
        <v>75.901097425915367</v>
      </c>
      <c r="J25" s="334">
        <f t="shared" si="1"/>
        <v>93.499211494655682</v>
      </c>
      <c r="K25" s="334">
        <f t="shared" si="2"/>
        <v>73.344632009933889</v>
      </c>
      <c r="L25" s="335"/>
      <c r="M25" s="335"/>
      <c r="N25" s="335"/>
      <c r="P25" s="335"/>
      <c r="Q25" s="335"/>
      <c r="R25" s="335"/>
    </row>
    <row r="26" spans="1:18" ht="23.1" customHeight="1">
      <c r="A26" s="331">
        <v>23</v>
      </c>
      <c r="B26" s="337" t="s">
        <v>44</v>
      </c>
      <c r="C26" s="333">
        <v>46517</v>
      </c>
      <c r="D26" s="333">
        <v>29638</v>
      </c>
      <c r="E26" s="333">
        <v>16716</v>
      </c>
      <c r="F26" s="333">
        <v>25337</v>
      </c>
      <c r="G26" s="333">
        <v>17956</v>
      </c>
      <c r="H26" s="333">
        <v>33634</v>
      </c>
      <c r="I26" s="334">
        <f t="shared" si="0"/>
        <v>63.714340993615238</v>
      </c>
      <c r="J26" s="334">
        <f t="shared" si="1"/>
        <v>70.868690058017918</v>
      </c>
      <c r="K26" s="334">
        <f t="shared" si="2"/>
        <v>72.304748801513426</v>
      </c>
      <c r="L26" s="335"/>
      <c r="M26" s="335"/>
      <c r="N26" s="335"/>
      <c r="P26" s="335"/>
      <c r="Q26" s="335"/>
      <c r="R26" s="335"/>
    </row>
    <row r="27" spans="1:18" ht="23.1" customHeight="1">
      <c r="A27" s="331">
        <v>24</v>
      </c>
      <c r="B27" s="337" t="s">
        <v>45</v>
      </c>
      <c r="C27" s="333">
        <v>1612</v>
      </c>
      <c r="D27" s="333">
        <v>239</v>
      </c>
      <c r="E27" s="333">
        <v>548</v>
      </c>
      <c r="F27" s="333">
        <v>757</v>
      </c>
      <c r="G27" s="333">
        <v>243</v>
      </c>
      <c r="H27" s="333">
        <v>1176</v>
      </c>
      <c r="I27" s="334">
        <f t="shared" si="0"/>
        <v>14.826302729528537</v>
      </c>
      <c r="J27" s="334">
        <f t="shared" si="1"/>
        <v>32.100396301188908</v>
      </c>
      <c r="K27" s="334">
        <f t="shared" si="2"/>
        <v>72.952853598014883</v>
      </c>
      <c r="L27" s="335"/>
      <c r="M27" s="335"/>
      <c r="N27" s="335"/>
      <c r="P27" s="335"/>
      <c r="Q27" s="335"/>
      <c r="R27" s="335"/>
    </row>
    <row r="28" spans="1:18" ht="23.1" customHeight="1">
      <c r="A28" s="331">
        <v>25</v>
      </c>
      <c r="B28" s="332" t="s">
        <v>46</v>
      </c>
      <c r="C28" s="333">
        <v>3529</v>
      </c>
      <c r="D28" s="333">
        <v>2546</v>
      </c>
      <c r="E28" s="333">
        <v>783</v>
      </c>
      <c r="F28" s="333">
        <v>2291</v>
      </c>
      <c r="G28" s="333">
        <v>1888</v>
      </c>
      <c r="H28" s="333">
        <v>3509</v>
      </c>
      <c r="I28" s="334">
        <f t="shared" si="0"/>
        <v>72.145083593085857</v>
      </c>
      <c r="J28" s="334">
        <f t="shared" si="1"/>
        <v>82.409428197293749</v>
      </c>
      <c r="K28" s="334">
        <f t="shared" si="2"/>
        <v>99.433267214508362</v>
      </c>
      <c r="L28" s="335"/>
      <c r="M28" s="335"/>
      <c r="N28" s="335"/>
      <c r="P28" s="335"/>
      <c r="Q28" s="335"/>
      <c r="R28" s="335"/>
    </row>
    <row r="29" spans="1:18" ht="23.1" customHeight="1">
      <c r="A29" s="331">
        <v>26</v>
      </c>
      <c r="B29" s="337" t="s">
        <v>47</v>
      </c>
      <c r="C29" s="333">
        <v>2058</v>
      </c>
      <c r="D29" s="333">
        <v>210</v>
      </c>
      <c r="E29" s="333">
        <v>159</v>
      </c>
      <c r="F29" s="333">
        <v>0</v>
      </c>
      <c r="G29" s="333">
        <v>0</v>
      </c>
      <c r="H29" s="333">
        <v>326</v>
      </c>
      <c r="I29" s="334">
        <f t="shared" si="0"/>
        <v>10.204081632653061</v>
      </c>
      <c r="J29" s="334"/>
      <c r="K29" s="334">
        <f t="shared" si="2"/>
        <v>15.840621963070941</v>
      </c>
      <c r="L29" s="335"/>
      <c r="M29" s="335"/>
      <c r="N29" s="335"/>
      <c r="P29" s="335"/>
      <c r="Q29" s="335"/>
      <c r="R29" s="335"/>
    </row>
    <row r="30" spans="1:18" ht="23.1" customHeight="1">
      <c r="A30" s="331">
        <v>27</v>
      </c>
      <c r="B30" s="337" t="s">
        <v>48</v>
      </c>
      <c r="C30" s="333">
        <v>30924</v>
      </c>
      <c r="D30" s="333">
        <v>3346</v>
      </c>
      <c r="E30" s="333">
        <v>7723</v>
      </c>
      <c r="F30" s="333">
        <v>27912</v>
      </c>
      <c r="G30" s="333">
        <v>16334</v>
      </c>
      <c r="H30" s="333">
        <v>29767</v>
      </c>
      <c r="I30" s="334">
        <f t="shared" si="0"/>
        <v>10.820075022636139</v>
      </c>
      <c r="J30" s="334">
        <f t="shared" si="1"/>
        <v>58.519633132702772</v>
      </c>
      <c r="K30" s="334">
        <f t="shared" si="2"/>
        <v>96.258569395938437</v>
      </c>
      <c r="L30" s="335"/>
      <c r="M30" s="335"/>
      <c r="N30" s="335"/>
      <c r="P30" s="335"/>
      <c r="Q30" s="335"/>
      <c r="R30" s="335"/>
    </row>
    <row r="31" spans="1:18" ht="23.1" customHeight="1">
      <c r="A31" s="331">
        <v>28</v>
      </c>
      <c r="B31" s="332" t="s">
        <v>49</v>
      </c>
      <c r="C31" s="333">
        <v>2424</v>
      </c>
      <c r="D31" s="333">
        <v>1805</v>
      </c>
      <c r="E31" s="333">
        <v>0</v>
      </c>
      <c r="F31" s="333">
        <v>1532</v>
      </c>
      <c r="G31" s="333">
        <v>1364</v>
      </c>
      <c r="H31" s="333">
        <v>2135</v>
      </c>
      <c r="I31" s="334">
        <f t="shared" si="0"/>
        <v>74.463696369636963</v>
      </c>
      <c r="J31" s="334">
        <f t="shared" si="1"/>
        <v>89.03394255874673</v>
      </c>
      <c r="K31" s="334">
        <f t="shared" si="2"/>
        <v>88.077557755775587</v>
      </c>
      <c r="L31" s="335"/>
      <c r="M31" s="335"/>
      <c r="N31" s="335"/>
      <c r="P31" s="335"/>
      <c r="Q31" s="335"/>
      <c r="R31" s="335"/>
    </row>
    <row r="32" spans="1:18" ht="23.1" customHeight="1">
      <c r="A32" s="331">
        <v>29</v>
      </c>
      <c r="B32" s="332" t="s">
        <v>50</v>
      </c>
      <c r="C32" s="333">
        <v>16067</v>
      </c>
      <c r="D32" s="333">
        <v>13078</v>
      </c>
      <c r="E32" s="333">
        <v>5769</v>
      </c>
      <c r="F32" s="333">
        <v>14553</v>
      </c>
      <c r="G32" s="333">
        <v>14553</v>
      </c>
      <c r="H32" s="333">
        <v>13868</v>
      </c>
      <c r="I32" s="334">
        <f t="shared" si="0"/>
        <v>81.396651521752659</v>
      </c>
      <c r="J32" s="334">
        <f t="shared" si="1"/>
        <v>100</v>
      </c>
      <c r="K32" s="334">
        <f t="shared" si="2"/>
        <v>86.313561959295441</v>
      </c>
      <c r="L32" s="335"/>
      <c r="M32" s="335"/>
      <c r="N32" s="335"/>
      <c r="P32" s="335"/>
      <c r="Q32" s="335"/>
      <c r="R32" s="335"/>
    </row>
    <row r="33" spans="1:18" ht="23.1" customHeight="1">
      <c r="A33" s="331">
        <v>30</v>
      </c>
      <c r="B33" s="332" t="s">
        <v>51</v>
      </c>
      <c r="C33" s="333">
        <v>5872</v>
      </c>
      <c r="D33" s="333">
        <v>4475</v>
      </c>
      <c r="E33" s="333">
        <v>1116</v>
      </c>
      <c r="F33" s="333">
        <v>5274</v>
      </c>
      <c r="G33" s="333">
        <v>5274</v>
      </c>
      <c r="H33" s="333">
        <v>5166</v>
      </c>
      <c r="I33" s="334">
        <f t="shared" si="0"/>
        <v>76.209128065395092</v>
      </c>
      <c r="J33" s="334">
        <f t="shared" si="1"/>
        <v>100</v>
      </c>
      <c r="K33" s="334">
        <f t="shared" si="2"/>
        <v>87.97683923705722</v>
      </c>
      <c r="L33" s="335"/>
      <c r="M33" s="335"/>
      <c r="N33" s="335"/>
      <c r="P33" s="335"/>
      <c r="Q33" s="335"/>
      <c r="R33" s="335"/>
    </row>
    <row r="34" spans="1:18" ht="23.1" customHeight="1">
      <c r="A34" s="331">
        <v>31</v>
      </c>
      <c r="B34" s="332" t="s">
        <v>52</v>
      </c>
      <c r="C34" s="333">
        <v>16361</v>
      </c>
      <c r="D34" s="333">
        <v>8804</v>
      </c>
      <c r="E34" s="333">
        <v>2756</v>
      </c>
      <c r="F34" s="333">
        <v>16361</v>
      </c>
      <c r="G34" s="333">
        <v>1266</v>
      </c>
      <c r="H34" s="333">
        <v>13356</v>
      </c>
      <c r="I34" s="334">
        <f t="shared" si="0"/>
        <v>53.810891754782716</v>
      </c>
      <c r="J34" s="334">
        <f t="shared" si="1"/>
        <v>7.7379133304810219</v>
      </c>
      <c r="K34" s="334">
        <f t="shared" si="2"/>
        <v>81.633152007823483</v>
      </c>
      <c r="L34" s="335"/>
      <c r="M34" s="335"/>
      <c r="N34" s="335"/>
      <c r="P34" s="335"/>
      <c r="Q34" s="335"/>
      <c r="R34" s="335"/>
    </row>
    <row r="35" spans="1:18" ht="23.1" customHeight="1">
      <c r="A35" s="331">
        <v>32</v>
      </c>
      <c r="B35" s="332" t="s">
        <v>53</v>
      </c>
      <c r="C35" s="333">
        <v>11975</v>
      </c>
      <c r="D35" s="333">
        <v>9046</v>
      </c>
      <c r="E35" s="333">
        <v>2334</v>
      </c>
      <c r="F35" s="333">
        <v>9471</v>
      </c>
      <c r="G35" s="333">
        <v>8925</v>
      </c>
      <c r="H35" s="333">
        <v>9386</v>
      </c>
      <c r="I35" s="334">
        <f t="shared" si="0"/>
        <v>75.54070981210856</v>
      </c>
      <c r="J35" s="334">
        <f t="shared" si="1"/>
        <v>94.235033259423503</v>
      </c>
      <c r="K35" s="334">
        <f t="shared" si="2"/>
        <v>78.379958246346561</v>
      </c>
      <c r="L35" s="335"/>
      <c r="M35" s="335"/>
      <c r="N35" s="335"/>
      <c r="P35" s="335"/>
      <c r="Q35" s="335"/>
      <c r="R35" s="335"/>
    </row>
    <row r="36" spans="1:18" ht="23.1" customHeight="1">
      <c r="A36" s="331">
        <v>33</v>
      </c>
      <c r="B36" s="332" t="s">
        <v>54</v>
      </c>
      <c r="C36" s="333">
        <v>1062</v>
      </c>
      <c r="D36" s="333">
        <v>710</v>
      </c>
      <c r="E36" s="333">
        <v>9</v>
      </c>
      <c r="F36" s="333">
        <v>448</v>
      </c>
      <c r="G36" s="333">
        <v>323</v>
      </c>
      <c r="H36" s="333">
        <v>1016</v>
      </c>
      <c r="I36" s="334">
        <f t="shared" si="0"/>
        <v>66.854990583804138</v>
      </c>
      <c r="J36" s="334">
        <f t="shared" si="1"/>
        <v>72.098214285714292</v>
      </c>
      <c r="K36" s="334">
        <f t="shared" si="2"/>
        <v>95.668549905838034</v>
      </c>
      <c r="L36" s="335"/>
      <c r="M36" s="335"/>
      <c r="N36" s="335"/>
      <c r="P36" s="335"/>
      <c r="Q36" s="335"/>
      <c r="R36" s="335"/>
    </row>
    <row r="37" spans="1:18" ht="23.1" customHeight="1">
      <c r="A37" s="331">
        <v>34</v>
      </c>
      <c r="B37" s="332" t="s">
        <v>55</v>
      </c>
      <c r="C37" s="333">
        <v>45908</v>
      </c>
      <c r="D37" s="333">
        <v>42700</v>
      </c>
      <c r="E37" s="333">
        <v>12528</v>
      </c>
      <c r="F37" s="333">
        <v>45621</v>
      </c>
      <c r="G37" s="333">
        <v>34906</v>
      </c>
      <c r="H37" s="333">
        <v>45894</v>
      </c>
      <c r="I37" s="334">
        <f t="shared" si="0"/>
        <v>93.012111178879493</v>
      </c>
      <c r="J37" s="334">
        <f t="shared" si="1"/>
        <v>76.513009359724691</v>
      </c>
      <c r="K37" s="334">
        <f t="shared" si="2"/>
        <v>99.969504225842982</v>
      </c>
      <c r="L37" s="335"/>
      <c r="M37" s="335"/>
      <c r="N37" s="335"/>
      <c r="P37" s="335"/>
      <c r="Q37" s="335"/>
      <c r="R37" s="335"/>
    </row>
    <row r="38" spans="1:18" ht="23.1" customHeight="1">
      <c r="A38" s="331">
        <v>35</v>
      </c>
      <c r="B38" s="332" t="s">
        <v>56</v>
      </c>
      <c r="C38" s="333">
        <v>103554</v>
      </c>
      <c r="D38" s="333">
        <v>51060</v>
      </c>
      <c r="E38" s="333">
        <v>28287</v>
      </c>
      <c r="F38" s="333">
        <v>103550</v>
      </c>
      <c r="G38" s="333">
        <v>77904</v>
      </c>
      <c r="H38" s="333">
        <v>101781</v>
      </c>
      <c r="I38" s="334">
        <f t="shared" si="0"/>
        <v>49.307607625007243</v>
      </c>
      <c r="J38" s="334">
        <f t="shared" si="1"/>
        <v>75.233220666344764</v>
      </c>
      <c r="K38" s="334">
        <f t="shared" si="2"/>
        <v>98.287849817486531</v>
      </c>
      <c r="L38" s="335"/>
      <c r="M38" s="335"/>
      <c r="N38" s="335"/>
      <c r="P38" s="335"/>
      <c r="Q38" s="335"/>
      <c r="R38" s="335"/>
    </row>
    <row r="39" spans="1:18" ht="23.1" customHeight="1">
      <c r="A39" s="331">
        <v>36</v>
      </c>
      <c r="B39" s="332" t="s">
        <v>57</v>
      </c>
      <c r="C39" s="333">
        <v>68454</v>
      </c>
      <c r="D39" s="333">
        <v>24013</v>
      </c>
      <c r="E39" s="333">
        <v>18163</v>
      </c>
      <c r="F39" s="333">
        <v>63330</v>
      </c>
      <c r="G39" s="333">
        <v>63330</v>
      </c>
      <c r="H39" s="333">
        <v>68434</v>
      </c>
      <c r="I39" s="334">
        <f t="shared" si="0"/>
        <v>35.079031174219182</v>
      </c>
      <c r="J39" s="334">
        <f t="shared" si="1"/>
        <v>100</v>
      </c>
      <c r="K39" s="334">
        <f t="shared" si="2"/>
        <v>99.970783299734123</v>
      </c>
      <c r="L39" s="335"/>
      <c r="M39" s="335"/>
      <c r="N39" s="335"/>
      <c r="P39" s="335"/>
      <c r="Q39" s="335"/>
      <c r="R39" s="335"/>
    </row>
    <row r="40" spans="1:18" ht="23.1" customHeight="1">
      <c r="A40" s="331">
        <v>37</v>
      </c>
      <c r="B40" s="332" t="s">
        <v>58</v>
      </c>
      <c r="C40" s="333">
        <v>87907</v>
      </c>
      <c r="D40" s="333">
        <v>70623</v>
      </c>
      <c r="E40" s="333">
        <v>56924</v>
      </c>
      <c r="F40" s="333">
        <v>87907</v>
      </c>
      <c r="G40" s="333">
        <v>87907</v>
      </c>
      <c r="H40" s="333">
        <v>7451</v>
      </c>
      <c r="I40" s="334">
        <f t="shared" si="0"/>
        <v>80.338312079811629</v>
      </c>
      <c r="J40" s="334">
        <f t="shared" si="1"/>
        <v>100</v>
      </c>
      <c r="K40" s="334">
        <f t="shared" si="2"/>
        <v>8.4760030486764428</v>
      </c>
      <c r="L40" s="335"/>
      <c r="M40" s="335"/>
      <c r="N40" s="335"/>
      <c r="P40" s="335"/>
      <c r="Q40" s="335"/>
      <c r="R40" s="335"/>
    </row>
    <row r="41" spans="1:18" ht="23.1" customHeight="1">
      <c r="A41" s="331">
        <v>38</v>
      </c>
      <c r="B41" s="332" t="s">
        <v>59</v>
      </c>
      <c r="C41" s="333">
        <v>255</v>
      </c>
      <c r="D41" s="333">
        <v>245</v>
      </c>
      <c r="E41" s="333">
        <v>164</v>
      </c>
      <c r="F41" s="333">
        <v>252</v>
      </c>
      <c r="G41" s="333">
        <v>71</v>
      </c>
      <c r="H41" s="333">
        <v>253</v>
      </c>
      <c r="I41" s="334">
        <f t="shared" si="0"/>
        <v>96.078431372549019</v>
      </c>
      <c r="J41" s="334">
        <f t="shared" si="1"/>
        <v>28.174603174603174</v>
      </c>
      <c r="K41" s="334">
        <f t="shared" si="2"/>
        <v>99.215686274509807</v>
      </c>
      <c r="L41" s="335"/>
      <c r="M41" s="335"/>
      <c r="N41" s="335"/>
      <c r="P41" s="335"/>
      <c r="Q41" s="335"/>
      <c r="R41" s="335"/>
    </row>
    <row r="42" spans="1:18" ht="23.1" customHeight="1">
      <c r="A42" s="331">
        <v>39</v>
      </c>
      <c r="B42" s="332" t="s">
        <v>60</v>
      </c>
      <c r="C42" s="333">
        <v>0</v>
      </c>
      <c r="D42" s="333">
        <v>0</v>
      </c>
      <c r="E42" s="333">
        <v>0</v>
      </c>
      <c r="F42" s="333">
        <v>0</v>
      </c>
      <c r="G42" s="333">
        <v>0</v>
      </c>
      <c r="H42" s="333">
        <v>0</v>
      </c>
      <c r="I42" s="334"/>
      <c r="J42" s="334"/>
      <c r="K42" s="334"/>
      <c r="L42" s="335"/>
      <c r="M42" s="335"/>
      <c r="N42" s="335"/>
      <c r="P42" s="335"/>
      <c r="Q42" s="335"/>
      <c r="R42" s="335"/>
    </row>
    <row r="43" spans="1:18" ht="23.1" customHeight="1">
      <c r="A43" s="331">
        <v>40</v>
      </c>
      <c r="B43" s="332" t="s">
        <v>64</v>
      </c>
      <c r="C43" s="333">
        <v>365603</v>
      </c>
      <c r="D43" s="333">
        <v>329838</v>
      </c>
      <c r="E43" s="333">
        <v>43537</v>
      </c>
      <c r="F43" s="333">
        <v>308706</v>
      </c>
      <c r="G43" s="333">
        <v>56110</v>
      </c>
      <c r="H43" s="333">
        <v>205010</v>
      </c>
      <c r="I43" s="334">
        <f t="shared" ref="I43:I45" si="3">D43/C43*100</f>
        <v>90.217531037765013</v>
      </c>
      <c r="J43" s="334">
        <f t="shared" ref="J43:J45" si="4">G43/F43*100</f>
        <v>18.175869597610671</v>
      </c>
      <c r="K43" s="334">
        <f t="shared" ref="K43:K45" si="5">H43/C43*100</f>
        <v>56.074485165603129</v>
      </c>
      <c r="L43" s="335"/>
      <c r="M43" s="335"/>
      <c r="N43" s="335"/>
      <c r="P43" s="335"/>
      <c r="Q43" s="335"/>
      <c r="R43" s="335"/>
    </row>
    <row r="44" spans="1:18" ht="23.1" customHeight="1">
      <c r="A44" s="331">
        <v>41</v>
      </c>
      <c r="B44" s="332" t="s">
        <v>65</v>
      </c>
      <c r="C44" s="333">
        <v>560510</v>
      </c>
      <c r="D44" s="333">
        <v>560510</v>
      </c>
      <c r="E44" s="333">
        <v>472</v>
      </c>
      <c r="F44" s="333">
        <v>560510</v>
      </c>
      <c r="G44" s="333">
        <v>560510</v>
      </c>
      <c r="H44" s="333">
        <v>560510</v>
      </c>
      <c r="I44" s="334">
        <f t="shared" si="3"/>
        <v>100</v>
      </c>
      <c r="J44" s="334">
        <f t="shared" si="4"/>
        <v>100</v>
      </c>
      <c r="K44" s="334">
        <f t="shared" si="5"/>
        <v>100</v>
      </c>
      <c r="L44" s="335"/>
      <c r="M44" s="335"/>
      <c r="N44" s="335"/>
      <c r="P44" s="335"/>
      <c r="Q44" s="335"/>
      <c r="R44" s="335"/>
    </row>
    <row r="45" spans="1:18" ht="23.1" customHeight="1">
      <c r="A45" s="331">
        <v>42</v>
      </c>
      <c r="B45" s="332" t="s">
        <v>66</v>
      </c>
      <c r="C45" s="333">
        <v>1590940</v>
      </c>
      <c r="D45" s="333">
        <v>1523049</v>
      </c>
      <c r="E45" s="333">
        <v>192916</v>
      </c>
      <c r="F45" s="333">
        <v>1523251</v>
      </c>
      <c r="G45" s="333">
        <v>964321</v>
      </c>
      <c r="H45" s="333">
        <v>983981</v>
      </c>
      <c r="I45" s="334">
        <f t="shared" si="3"/>
        <v>95.732648622826758</v>
      </c>
      <c r="J45" s="334">
        <f t="shared" si="4"/>
        <v>63.3067695343709</v>
      </c>
      <c r="K45" s="334">
        <f t="shared" si="5"/>
        <v>61.849032647365711</v>
      </c>
      <c r="L45" s="335"/>
      <c r="M45" s="335"/>
      <c r="N45" s="335"/>
      <c r="P45" s="335"/>
      <c r="Q45" s="335"/>
      <c r="R45" s="335"/>
    </row>
    <row r="46" spans="1:18" ht="23.1" customHeight="1">
      <c r="A46" s="331">
        <v>43</v>
      </c>
      <c r="B46" s="332" t="s">
        <v>72</v>
      </c>
      <c r="C46" s="333">
        <v>0</v>
      </c>
      <c r="D46" s="333">
        <v>0</v>
      </c>
      <c r="E46" s="333">
        <v>0</v>
      </c>
      <c r="F46" s="333">
        <v>0</v>
      </c>
      <c r="G46" s="333">
        <v>0</v>
      </c>
      <c r="H46" s="333">
        <v>0</v>
      </c>
      <c r="I46" s="334"/>
      <c r="J46" s="334"/>
      <c r="K46" s="334"/>
      <c r="L46" s="335"/>
      <c r="M46" s="335"/>
      <c r="N46" s="335"/>
      <c r="P46" s="335"/>
      <c r="Q46" s="335"/>
      <c r="R46" s="335"/>
    </row>
    <row r="47" spans="1:18" ht="23.1" customHeight="1">
      <c r="A47" s="331">
        <v>44</v>
      </c>
      <c r="B47" s="332" t="s">
        <v>73</v>
      </c>
      <c r="C47" s="333">
        <v>0</v>
      </c>
      <c r="D47" s="333">
        <v>0</v>
      </c>
      <c r="E47" s="333">
        <v>0</v>
      </c>
      <c r="F47" s="333">
        <v>0</v>
      </c>
      <c r="G47" s="333">
        <v>0</v>
      </c>
      <c r="H47" s="333">
        <v>0</v>
      </c>
      <c r="I47" s="334"/>
      <c r="J47" s="334"/>
      <c r="K47" s="334"/>
      <c r="L47" s="335"/>
      <c r="M47" s="335"/>
      <c r="N47" s="335"/>
      <c r="P47" s="335"/>
      <c r="Q47" s="335"/>
      <c r="R47" s="335"/>
    </row>
    <row r="48" spans="1:18" ht="23.1" customHeight="1">
      <c r="A48" s="331">
        <v>45</v>
      </c>
      <c r="B48" s="332" t="s">
        <v>74</v>
      </c>
      <c r="C48" s="333">
        <v>0</v>
      </c>
      <c r="D48" s="333">
        <v>0</v>
      </c>
      <c r="E48" s="333">
        <v>0</v>
      </c>
      <c r="F48" s="333">
        <v>0</v>
      </c>
      <c r="G48" s="333">
        <v>0</v>
      </c>
      <c r="H48" s="333">
        <v>0</v>
      </c>
      <c r="I48" s="334"/>
      <c r="J48" s="334"/>
      <c r="K48" s="334"/>
      <c r="L48" s="335"/>
      <c r="M48" s="335"/>
      <c r="N48" s="335"/>
      <c r="P48" s="335"/>
      <c r="Q48" s="335"/>
      <c r="R48" s="335"/>
    </row>
    <row r="49" spans="1:18" ht="23.1" customHeight="1">
      <c r="A49" s="331">
        <v>46</v>
      </c>
      <c r="B49" s="332" t="s">
        <v>77</v>
      </c>
      <c r="C49" s="333">
        <v>0</v>
      </c>
      <c r="D49" s="333">
        <v>0</v>
      </c>
      <c r="E49" s="333">
        <v>0</v>
      </c>
      <c r="F49" s="333">
        <v>0</v>
      </c>
      <c r="G49" s="333">
        <v>0</v>
      </c>
      <c r="H49" s="333">
        <v>0</v>
      </c>
      <c r="I49" s="334"/>
      <c r="J49" s="334"/>
      <c r="K49" s="334"/>
      <c r="L49" s="335"/>
      <c r="M49" s="335"/>
      <c r="N49" s="335"/>
      <c r="P49" s="335"/>
      <c r="Q49" s="335"/>
      <c r="R49" s="335"/>
    </row>
    <row r="50" spans="1:18" ht="23.1" customHeight="1">
      <c r="A50" s="331">
        <v>47</v>
      </c>
      <c r="B50" s="332" t="s">
        <v>81</v>
      </c>
      <c r="C50" s="333">
        <v>7</v>
      </c>
      <c r="D50" s="333">
        <v>5</v>
      </c>
      <c r="E50" s="333">
        <v>0</v>
      </c>
      <c r="F50" s="333">
        <v>0</v>
      </c>
      <c r="G50" s="333">
        <v>0</v>
      </c>
      <c r="H50" s="333">
        <v>3</v>
      </c>
      <c r="I50" s="334">
        <f t="shared" si="0"/>
        <v>71.428571428571431</v>
      </c>
      <c r="J50" s="334"/>
      <c r="K50" s="334">
        <f t="shared" si="2"/>
        <v>42.857142857142854</v>
      </c>
      <c r="L50" s="335"/>
      <c r="M50" s="335"/>
      <c r="N50" s="335"/>
      <c r="P50" s="335"/>
      <c r="Q50" s="335"/>
      <c r="R50" s="335"/>
    </row>
    <row r="51" spans="1:18" ht="23.1" customHeight="1">
      <c r="A51" s="331">
        <v>48</v>
      </c>
      <c r="B51" s="332" t="s">
        <v>82</v>
      </c>
      <c r="C51" s="338">
        <v>0</v>
      </c>
      <c r="D51" s="338">
        <v>0</v>
      </c>
      <c r="E51" s="338">
        <v>0</v>
      </c>
      <c r="F51" s="338">
        <v>0</v>
      </c>
      <c r="G51" s="338">
        <v>0</v>
      </c>
      <c r="H51" s="338">
        <v>0</v>
      </c>
      <c r="I51" s="339"/>
      <c r="J51" s="339"/>
      <c r="K51" s="339"/>
      <c r="L51" s="335"/>
      <c r="M51" s="335"/>
      <c r="N51" s="335"/>
      <c r="P51" s="335"/>
      <c r="Q51" s="335"/>
      <c r="R51" s="335"/>
    </row>
    <row r="52" spans="1:18" s="344" customFormat="1" ht="24.75" customHeight="1">
      <c r="A52" s="340"/>
      <c r="B52" s="341" t="s">
        <v>169</v>
      </c>
      <c r="C52" s="342">
        <f>SUM(C4:C51)</f>
        <v>11899901</v>
      </c>
      <c r="D52" s="342">
        <f t="shared" ref="D52:H52" si="6">SUM(D4:D51)</f>
        <v>9602092</v>
      </c>
      <c r="E52" s="342">
        <f t="shared" si="6"/>
        <v>1970444</v>
      </c>
      <c r="F52" s="342">
        <f t="shared" si="6"/>
        <v>9612134</v>
      </c>
      <c r="G52" s="342">
        <f t="shared" si="6"/>
        <v>5924560</v>
      </c>
      <c r="H52" s="342">
        <f t="shared" si="6"/>
        <v>8447872</v>
      </c>
      <c r="I52" s="343">
        <f t="shared" si="0"/>
        <v>80.690520030376717</v>
      </c>
      <c r="J52" s="343">
        <f t="shared" si="1"/>
        <v>61.636261000939015</v>
      </c>
      <c r="K52" s="343">
        <f t="shared" si="2"/>
        <v>70.991111606726804</v>
      </c>
      <c r="L52" s="335"/>
      <c r="M52" s="335"/>
      <c r="N52" s="335"/>
      <c r="P52" s="335"/>
      <c r="Q52" s="335"/>
      <c r="R52" s="335"/>
    </row>
  </sheetData>
  <mergeCells count="2">
    <mergeCell ref="A1:K1"/>
    <mergeCell ref="A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1"/>
  <sheetViews>
    <sheetView zoomScale="80" zoomScaleNormal="80" workbookViewId="0">
      <selection activeCell="P65" sqref="P65"/>
    </sheetView>
  </sheetViews>
  <sheetFormatPr defaultRowHeight="15.75"/>
  <cols>
    <col min="1" max="1" width="6.5703125" style="23" customWidth="1"/>
    <col min="2" max="2" width="37" style="23" customWidth="1"/>
    <col min="3" max="3" width="19.42578125" style="1" customWidth="1"/>
    <col min="4" max="4" width="15.140625" style="1" bestFit="1" customWidth="1"/>
    <col min="5" max="6" width="17" style="1" bestFit="1" customWidth="1"/>
    <col min="7" max="7" width="17.5703125" style="1" customWidth="1"/>
    <col min="8" max="8" width="15.140625" style="24" bestFit="1" customWidth="1"/>
    <col min="9" max="9" width="15.42578125" style="24" customWidth="1"/>
    <col min="10" max="10" width="16" style="24" customWidth="1"/>
    <col min="11" max="12" width="17" style="24" bestFit="1" customWidth="1"/>
    <col min="13" max="13" width="21.140625" style="1" customWidth="1"/>
    <col min="14" max="15" width="11.42578125" style="1" customWidth="1"/>
    <col min="16" max="16384" width="9.140625" style="1"/>
  </cols>
  <sheetData>
    <row r="2" spans="1:13" ht="27.75">
      <c r="A2" s="669" t="s">
        <v>85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</row>
    <row r="3" spans="1:13" ht="26.25">
      <c r="A3" s="670" t="s">
        <v>86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</row>
    <row r="4" spans="1:13" ht="23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2.5">
      <c r="A5" s="26"/>
      <c r="B5" s="26"/>
      <c r="C5" s="26"/>
      <c r="D5" s="26"/>
      <c r="E5" s="26"/>
      <c r="F5" s="26"/>
      <c r="G5" s="26"/>
      <c r="H5" s="26"/>
      <c r="I5" s="26"/>
      <c r="J5" s="26"/>
      <c r="K5" s="671" t="s">
        <v>87</v>
      </c>
      <c r="L5" s="671"/>
      <c r="M5" s="671"/>
    </row>
    <row r="6" spans="1:13" ht="20.25">
      <c r="A6" s="672" t="s">
        <v>88</v>
      </c>
      <c r="B6" s="674"/>
      <c r="C6" s="675" t="str">
        <f>[1]Deposit!C6</f>
        <v xml:space="preserve"> AS AT  MARCH 2018</v>
      </c>
      <c r="D6" s="676"/>
      <c r="E6" s="676"/>
      <c r="F6" s="676"/>
      <c r="G6" s="677"/>
      <c r="H6" s="678" t="str">
        <f>[1]Deposit!H6</f>
        <v xml:space="preserve"> AS AT  SEPT 2018</v>
      </c>
      <c r="I6" s="679"/>
      <c r="J6" s="679"/>
      <c r="K6" s="679"/>
      <c r="L6" s="680"/>
      <c r="M6" s="681" t="str">
        <f>[1]Deposit!M5</f>
        <v>Variation                                               ( SEPT 2018 over  MARCH 2018)</v>
      </c>
    </row>
    <row r="7" spans="1:13" ht="20.25">
      <c r="A7" s="673"/>
      <c r="B7" s="674"/>
      <c r="C7" s="27" t="s">
        <v>10</v>
      </c>
      <c r="D7" s="27" t="s">
        <v>11</v>
      </c>
      <c r="E7" s="27" t="s">
        <v>12</v>
      </c>
      <c r="F7" s="27" t="s">
        <v>89</v>
      </c>
      <c r="G7" s="28" t="s">
        <v>14</v>
      </c>
      <c r="H7" s="27" t="s">
        <v>10</v>
      </c>
      <c r="I7" s="27" t="s">
        <v>11</v>
      </c>
      <c r="J7" s="27" t="s">
        <v>12</v>
      </c>
      <c r="K7" s="27" t="s">
        <v>89</v>
      </c>
      <c r="L7" s="28" t="s">
        <v>14</v>
      </c>
      <c r="M7" s="682"/>
    </row>
    <row r="8" spans="1:13" ht="20.25">
      <c r="A8" s="29" t="s">
        <v>15</v>
      </c>
      <c r="B8" s="29" t="s">
        <v>16</v>
      </c>
      <c r="C8" s="30"/>
      <c r="D8" s="30"/>
      <c r="E8" s="30"/>
      <c r="F8" s="30"/>
      <c r="G8" s="31"/>
      <c r="H8" s="32"/>
      <c r="I8" s="30"/>
      <c r="J8" s="32"/>
      <c r="K8" s="32"/>
      <c r="L8" s="32"/>
      <c r="M8" s="683"/>
    </row>
    <row r="9" spans="1:13" ht="23.25">
      <c r="A9" s="33">
        <v>1</v>
      </c>
      <c r="B9" s="34" t="s">
        <v>17</v>
      </c>
      <c r="C9" s="35">
        <v>10141.56</v>
      </c>
      <c r="D9" s="35">
        <v>10977.9</v>
      </c>
      <c r="E9" s="35">
        <v>11433.26</v>
      </c>
      <c r="F9" s="35">
        <v>38184.07</v>
      </c>
      <c r="G9" s="35">
        <f>SUM(C9:F9)</f>
        <v>70736.790000000008</v>
      </c>
      <c r="H9" s="35">
        <v>10790.96</v>
      </c>
      <c r="I9" s="35">
        <v>11363.77</v>
      </c>
      <c r="J9" s="35">
        <v>11702.49</v>
      </c>
      <c r="K9" s="35">
        <v>43516.32</v>
      </c>
      <c r="L9" s="35">
        <f>SUM(H9:K9)</f>
        <v>77373.540000000008</v>
      </c>
      <c r="M9" s="35">
        <f>L9-G9</f>
        <v>6636.75</v>
      </c>
    </row>
    <row r="10" spans="1:13" ht="23.25">
      <c r="A10" s="33">
        <v>2</v>
      </c>
      <c r="B10" s="34" t="s">
        <v>18</v>
      </c>
      <c r="C10" s="35">
        <v>3441.5164</v>
      </c>
      <c r="D10" s="35">
        <v>5696.9886999999999</v>
      </c>
      <c r="E10" s="35">
        <v>6302.3117000000002</v>
      </c>
      <c r="F10" s="35">
        <v>11077.25</v>
      </c>
      <c r="G10" s="35">
        <f t="shared" ref="G10:G13" si="0">SUM(C10:F10)</f>
        <v>26518.066800000001</v>
      </c>
      <c r="H10" s="35">
        <v>3582.788002279</v>
      </c>
      <c r="I10" s="35">
        <v>5563.1907184920001</v>
      </c>
      <c r="J10" s="35">
        <v>6188.2120262110002</v>
      </c>
      <c r="K10" s="35">
        <v>11967.006848649</v>
      </c>
      <c r="L10" s="35">
        <f t="shared" ref="L10:L13" si="1">SUM(H10:K10)</f>
        <v>27301.197595630998</v>
      </c>
      <c r="M10" s="35">
        <f t="shared" ref="M10:M71" si="2">L10-G10</f>
        <v>783.13079563099745</v>
      </c>
    </row>
    <row r="11" spans="1:13" ht="23.25">
      <c r="A11" s="33">
        <v>3</v>
      </c>
      <c r="B11" s="34" t="s">
        <v>19</v>
      </c>
      <c r="C11" s="35">
        <v>7381.6391999999996</v>
      </c>
      <c r="D11" s="35">
        <v>8172.1106</v>
      </c>
      <c r="E11" s="35">
        <v>8387.7078000000001</v>
      </c>
      <c r="F11" s="35">
        <v>11383.1721</v>
      </c>
      <c r="G11" s="35">
        <f t="shared" si="0"/>
        <v>35324.629700000005</v>
      </c>
      <c r="H11" s="35">
        <v>7814.4170000000004</v>
      </c>
      <c r="I11" s="35">
        <v>7795.7268999999997</v>
      </c>
      <c r="J11" s="35">
        <v>8145.4029</v>
      </c>
      <c r="K11" s="35">
        <v>9193.1103000000003</v>
      </c>
      <c r="L11" s="35">
        <f t="shared" si="1"/>
        <v>32948.657099999997</v>
      </c>
      <c r="M11" s="35">
        <f t="shared" si="2"/>
        <v>-2375.9726000000082</v>
      </c>
    </row>
    <row r="12" spans="1:13" ht="23.25">
      <c r="A12" s="33">
        <v>4</v>
      </c>
      <c r="B12" s="34" t="s">
        <v>20</v>
      </c>
      <c r="C12" s="35">
        <v>8575.8403999999991</v>
      </c>
      <c r="D12" s="35">
        <v>16959.340899999999</v>
      </c>
      <c r="E12" s="35">
        <v>19299.052199999998</v>
      </c>
      <c r="F12" s="35">
        <v>64294.338199999998</v>
      </c>
      <c r="G12" s="35">
        <f t="shared" si="0"/>
        <v>109128.5717</v>
      </c>
      <c r="H12" s="35">
        <v>8684.0964000000004</v>
      </c>
      <c r="I12" s="35">
        <v>15755.481100000001</v>
      </c>
      <c r="J12" s="35">
        <v>18786.313099999999</v>
      </c>
      <c r="K12" s="35">
        <v>67263.660099999994</v>
      </c>
      <c r="L12" s="35">
        <f t="shared" si="1"/>
        <v>110489.55069999999</v>
      </c>
      <c r="M12" s="35">
        <f t="shared" si="2"/>
        <v>1360.9789999999921</v>
      </c>
    </row>
    <row r="13" spans="1:13" ht="23.25">
      <c r="A13" s="33">
        <v>5</v>
      </c>
      <c r="B13" s="34" t="s">
        <v>21</v>
      </c>
      <c r="C13" s="35">
        <v>4720.4335468339996</v>
      </c>
      <c r="D13" s="35">
        <v>3789.4924650590001</v>
      </c>
      <c r="E13" s="35">
        <v>4083.594169041</v>
      </c>
      <c r="F13" s="35">
        <v>15014.449565032</v>
      </c>
      <c r="G13" s="35">
        <f t="shared" si="0"/>
        <v>27607.969745966002</v>
      </c>
      <c r="H13" s="35">
        <v>5002.637608219</v>
      </c>
      <c r="I13" s="35">
        <v>3955.4399393640001</v>
      </c>
      <c r="J13" s="35">
        <v>4461.1090716130002</v>
      </c>
      <c r="K13" s="35">
        <v>14927.948279402999</v>
      </c>
      <c r="L13" s="35">
        <f t="shared" si="1"/>
        <v>28347.134898598997</v>
      </c>
      <c r="M13" s="35">
        <f t="shared" si="2"/>
        <v>739.16515263299516</v>
      </c>
    </row>
    <row r="14" spans="1:13" ht="23.25">
      <c r="A14" s="29"/>
      <c r="B14" s="29" t="s">
        <v>22</v>
      </c>
      <c r="C14" s="36">
        <f>SUM(C9:C13)</f>
        <v>34260.989546833996</v>
      </c>
      <c r="D14" s="36">
        <f t="shared" ref="D14:L14" si="3">SUM(D9:D13)</f>
        <v>45595.832665059002</v>
      </c>
      <c r="E14" s="36">
        <f t="shared" si="3"/>
        <v>49505.925869040992</v>
      </c>
      <c r="F14" s="36">
        <f t="shared" si="3"/>
        <v>139953.279865032</v>
      </c>
      <c r="G14" s="36">
        <f t="shared" si="3"/>
        <v>269316.02794596599</v>
      </c>
      <c r="H14" s="36">
        <f t="shared" si="3"/>
        <v>35874.899010498004</v>
      </c>
      <c r="I14" s="36">
        <f t="shared" si="3"/>
        <v>44433.608657855999</v>
      </c>
      <c r="J14" s="36">
        <f t="shared" si="3"/>
        <v>49283.527097824001</v>
      </c>
      <c r="K14" s="36">
        <f t="shared" si="3"/>
        <v>146868.045528052</v>
      </c>
      <c r="L14" s="36">
        <f t="shared" si="3"/>
        <v>276460.08029422996</v>
      </c>
      <c r="M14" s="36">
        <f t="shared" si="2"/>
        <v>7144.0523482639692</v>
      </c>
    </row>
    <row r="15" spans="1:13" ht="23.25">
      <c r="A15" s="667" t="s">
        <v>90</v>
      </c>
      <c r="B15" s="668"/>
      <c r="C15" s="36"/>
      <c r="D15" s="36"/>
      <c r="E15" s="36"/>
      <c r="F15" s="37"/>
      <c r="G15" s="38"/>
      <c r="H15" s="39"/>
      <c r="I15" s="36"/>
      <c r="J15" s="39"/>
      <c r="K15" s="39"/>
      <c r="L15" s="39"/>
      <c r="M15" s="35"/>
    </row>
    <row r="16" spans="1:13" ht="23.25">
      <c r="A16" s="40">
        <v>1</v>
      </c>
      <c r="B16" s="34" t="s">
        <v>24</v>
      </c>
      <c r="C16" s="35">
        <v>12.48</v>
      </c>
      <c r="D16" s="35">
        <v>36.92</v>
      </c>
      <c r="E16" s="35">
        <v>292.45</v>
      </c>
      <c r="F16" s="35">
        <v>2548.7800000000002</v>
      </c>
      <c r="G16" s="35">
        <f t="shared" ref="G16:G31" si="4">SUM(C16:F16)</f>
        <v>2890.63</v>
      </c>
      <c r="H16" s="35">
        <v>13.82</v>
      </c>
      <c r="I16" s="35">
        <v>40.86</v>
      </c>
      <c r="J16" s="35">
        <v>289.56</v>
      </c>
      <c r="K16" s="35">
        <v>2658.66</v>
      </c>
      <c r="L16" s="35">
        <f t="shared" ref="L16:L31" si="5">SUM(H16:K16)</f>
        <v>3002.8999999999996</v>
      </c>
      <c r="M16" s="35">
        <f t="shared" si="2"/>
        <v>112.26999999999953</v>
      </c>
    </row>
    <row r="17" spans="1:13" ht="23.25">
      <c r="A17" s="40">
        <v>2</v>
      </c>
      <c r="B17" s="34" t="s">
        <v>25</v>
      </c>
      <c r="C17" s="35">
        <v>218.14</v>
      </c>
      <c r="D17" s="35">
        <v>361.84949999999998</v>
      </c>
      <c r="E17" s="35">
        <v>1286.7304999999999</v>
      </c>
      <c r="F17" s="35">
        <v>4927.8999999999996</v>
      </c>
      <c r="G17" s="35">
        <f t="shared" si="4"/>
        <v>6794.619999999999</v>
      </c>
      <c r="H17" s="35">
        <v>244.92339999999999</v>
      </c>
      <c r="I17" s="35">
        <v>307.31709999999998</v>
      </c>
      <c r="J17" s="35">
        <v>1412.0751</v>
      </c>
      <c r="K17" s="35">
        <v>5144.9534999999996</v>
      </c>
      <c r="L17" s="35">
        <f t="shared" si="5"/>
        <v>7109.2690999999995</v>
      </c>
      <c r="M17" s="35">
        <f t="shared" si="2"/>
        <v>314.64910000000054</v>
      </c>
    </row>
    <row r="18" spans="1:13" ht="23.25">
      <c r="A18" s="40">
        <v>3</v>
      </c>
      <c r="B18" s="34" t="s">
        <v>26</v>
      </c>
      <c r="C18" s="35">
        <v>223.68</v>
      </c>
      <c r="D18" s="35">
        <v>502.83</v>
      </c>
      <c r="E18" s="35">
        <v>1515.06</v>
      </c>
      <c r="F18" s="35">
        <v>7540.22</v>
      </c>
      <c r="G18" s="35">
        <f t="shared" si="4"/>
        <v>9781.7900000000009</v>
      </c>
      <c r="H18" s="35">
        <v>252.89</v>
      </c>
      <c r="I18" s="35">
        <v>610.82000000000005</v>
      </c>
      <c r="J18" s="35">
        <v>1599.24</v>
      </c>
      <c r="K18" s="35">
        <v>9206.0300000000007</v>
      </c>
      <c r="L18" s="35">
        <f t="shared" si="5"/>
        <v>11668.98</v>
      </c>
      <c r="M18" s="35">
        <f t="shared" si="2"/>
        <v>1887.1899999999987</v>
      </c>
    </row>
    <row r="19" spans="1:13" ht="23.25">
      <c r="A19" s="40">
        <v>4</v>
      </c>
      <c r="B19" s="34" t="s">
        <v>27</v>
      </c>
      <c r="C19" s="35">
        <v>558.01</v>
      </c>
      <c r="D19" s="35">
        <v>1217.48</v>
      </c>
      <c r="E19" s="35">
        <v>2368.9522000000002</v>
      </c>
      <c r="F19" s="35">
        <v>8943.4599999999991</v>
      </c>
      <c r="G19" s="35">
        <f t="shared" si="4"/>
        <v>13087.9022</v>
      </c>
      <c r="H19" s="35">
        <v>604.07000000000005</v>
      </c>
      <c r="I19" s="35">
        <v>1216.3499999999999</v>
      </c>
      <c r="J19" s="35">
        <v>2274.0500000000002</v>
      </c>
      <c r="K19" s="35">
        <v>9310.19</v>
      </c>
      <c r="L19" s="35">
        <f t="shared" si="5"/>
        <v>13404.66</v>
      </c>
      <c r="M19" s="35">
        <f t="shared" si="2"/>
        <v>316.75779999999941</v>
      </c>
    </row>
    <row r="20" spans="1:13" ht="23.25">
      <c r="A20" s="40">
        <v>5</v>
      </c>
      <c r="B20" s="34" t="s">
        <v>28</v>
      </c>
      <c r="C20" s="35">
        <v>193.40989999999999</v>
      </c>
      <c r="D20" s="35">
        <v>172.02699999999999</v>
      </c>
      <c r="E20" s="35">
        <v>604.30809999999997</v>
      </c>
      <c r="F20" s="35">
        <v>2911.1201000000001</v>
      </c>
      <c r="G20" s="35">
        <f t="shared" si="4"/>
        <v>3880.8651</v>
      </c>
      <c r="H20" s="35">
        <v>194.1883</v>
      </c>
      <c r="I20" s="35">
        <v>209.78989999999999</v>
      </c>
      <c r="J20" s="35">
        <v>562.46230000000003</v>
      </c>
      <c r="K20" s="35">
        <v>2865.1350000000002</v>
      </c>
      <c r="L20" s="35">
        <f t="shared" si="5"/>
        <v>3831.5755000000004</v>
      </c>
      <c r="M20" s="35">
        <f t="shared" si="2"/>
        <v>-49.289599999999609</v>
      </c>
    </row>
    <row r="21" spans="1:13" ht="23.25">
      <c r="A21" s="40">
        <v>6</v>
      </c>
      <c r="B21" s="34" t="s">
        <v>29</v>
      </c>
      <c r="C21" s="35">
        <v>206.33</v>
      </c>
      <c r="D21" s="35">
        <v>422.34</v>
      </c>
      <c r="E21" s="35">
        <v>744.22</v>
      </c>
      <c r="F21" s="35">
        <v>3720.88</v>
      </c>
      <c r="G21" s="35">
        <f t="shared" si="4"/>
        <v>5093.7700000000004</v>
      </c>
      <c r="H21" s="35">
        <v>137.98910000000001</v>
      </c>
      <c r="I21" s="35">
        <v>366.45</v>
      </c>
      <c r="J21" s="35">
        <v>636.20000000000005</v>
      </c>
      <c r="K21" s="35">
        <v>3973.0650000000001</v>
      </c>
      <c r="L21" s="35">
        <f t="shared" si="5"/>
        <v>5113.7040999999999</v>
      </c>
      <c r="M21" s="35">
        <f t="shared" si="2"/>
        <v>19.934099999999489</v>
      </c>
    </row>
    <row r="22" spans="1:13" ht="23.25">
      <c r="A22" s="40">
        <v>7</v>
      </c>
      <c r="B22" s="34" t="s">
        <v>30</v>
      </c>
      <c r="C22" s="35">
        <v>79.834400000000002</v>
      </c>
      <c r="D22" s="35">
        <v>18.920400000000001</v>
      </c>
      <c r="E22" s="35">
        <v>102.0372</v>
      </c>
      <c r="F22" s="35">
        <v>951.1</v>
      </c>
      <c r="G22" s="35">
        <f t="shared" si="4"/>
        <v>1151.8920000000001</v>
      </c>
      <c r="H22" s="35">
        <v>75.924400000000006</v>
      </c>
      <c r="I22" s="35">
        <v>18.910399999999999</v>
      </c>
      <c r="J22" s="35">
        <v>96.767200000000003</v>
      </c>
      <c r="K22" s="35">
        <v>662.75</v>
      </c>
      <c r="L22" s="35">
        <f t="shared" si="5"/>
        <v>854.35199999999998</v>
      </c>
      <c r="M22" s="35">
        <f t="shared" si="2"/>
        <v>-297.54000000000008</v>
      </c>
    </row>
    <row r="23" spans="1:13" ht="23.25">
      <c r="A23" s="40">
        <v>8</v>
      </c>
      <c r="B23" s="34" t="s">
        <v>31</v>
      </c>
      <c r="C23" s="35">
        <v>589.17420000000004</v>
      </c>
      <c r="D23" s="35">
        <v>425.53820000000002</v>
      </c>
      <c r="E23" s="35">
        <v>723.62350000000004</v>
      </c>
      <c r="F23" s="35">
        <v>5462.9817000000003</v>
      </c>
      <c r="G23" s="35">
        <f t="shared" si="4"/>
        <v>7201.3176000000003</v>
      </c>
      <c r="H23" s="35">
        <v>560.73275000000001</v>
      </c>
      <c r="I23" s="35">
        <v>371.05304999999998</v>
      </c>
      <c r="J23" s="35">
        <v>980.99949000000004</v>
      </c>
      <c r="K23" s="35">
        <v>5958.1227099999996</v>
      </c>
      <c r="L23" s="35">
        <f t="shared" si="5"/>
        <v>7870.9079999999994</v>
      </c>
      <c r="M23" s="35">
        <f t="shared" si="2"/>
        <v>669.59039999999914</v>
      </c>
    </row>
    <row r="24" spans="1:13" ht="23.25">
      <c r="A24" s="40">
        <v>9</v>
      </c>
      <c r="B24" s="34" t="s">
        <v>32</v>
      </c>
      <c r="C24" s="35">
        <v>677.67110000000002</v>
      </c>
      <c r="D24" s="35">
        <v>692.25900000000001</v>
      </c>
      <c r="E24" s="35">
        <v>1344.7657999999999</v>
      </c>
      <c r="F24" s="35">
        <v>3021.9414999999999</v>
      </c>
      <c r="G24" s="35">
        <f t="shared" si="4"/>
        <v>5736.6373999999996</v>
      </c>
      <c r="H24" s="35">
        <v>732.36759050299997</v>
      </c>
      <c r="I24" s="35">
        <v>684.37295522600004</v>
      </c>
      <c r="J24" s="35">
        <v>935.89192209600003</v>
      </c>
      <c r="K24" s="35">
        <v>3146.5103709304999</v>
      </c>
      <c r="L24" s="35">
        <f t="shared" si="5"/>
        <v>5499.1428387555006</v>
      </c>
      <c r="M24" s="35">
        <f t="shared" si="2"/>
        <v>-237.49456124449898</v>
      </c>
    </row>
    <row r="25" spans="1:13" ht="23.25">
      <c r="A25" s="40">
        <v>10</v>
      </c>
      <c r="B25" s="34" t="s">
        <v>33</v>
      </c>
      <c r="C25" s="35">
        <v>25.7</v>
      </c>
      <c r="D25" s="35">
        <v>106.87</v>
      </c>
      <c r="E25" s="35">
        <v>408.02</v>
      </c>
      <c r="F25" s="35">
        <v>2135.84</v>
      </c>
      <c r="G25" s="35">
        <f t="shared" si="4"/>
        <v>2676.4300000000003</v>
      </c>
      <c r="H25" s="35">
        <v>25.526900000000001</v>
      </c>
      <c r="I25" s="35">
        <v>109.3759</v>
      </c>
      <c r="J25" s="35">
        <v>436.76400000000001</v>
      </c>
      <c r="K25" s="35">
        <v>1991.4377999999999</v>
      </c>
      <c r="L25" s="35">
        <f t="shared" si="5"/>
        <v>2563.1045999999997</v>
      </c>
      <c r="M25" s="35">
        <f t="shared" si="2"/>
        <v>-113.32540000000063</v>
      </c>
    </row>
    <row r="26" spans="1:13" ht="23.25">
      <c r="A26" s="40">
        <v>11</v>
      </c>
      <c r="B26" s="34" t="s">
        <v>34</v>
      </c>
      <c r="C26" s="35">
        <v>208.5</v>
      </c>
      <c r="D26" s="35">
        <v>126.24</v>
      </c>
      <c r="E26" s="35">
        <v>709.57</v>
      </c>
      <c r="F26" s="35">
        <v>9118.1200000000008</v>
      </c>
      <c r="G26" s="35">
        <f t="shared" si="4"/>
        <v>10162.43</v>
      </c>
      <c r="H26" s="35">
        <v>255.03</v>
      </c>
      <c r="I26" s="35">
        <v>129.30000000000001</v>
      </c>
      <c r="J26" s="35">
        <v>709.77</v>
      </c>
      <c r="K26" s="35">
        <v>8172.08</v>
      </c>
      <c r="L26" s="35">
        <f t="shared" si="5"/>
        <v>9266.18</v>
      </c>
      <c r="M26" s="35">
        <f t="shared" si="2"/>
        <v>-896.25</v>
      </c>
    </row>
    <row r="27" spans="1:13" ht="23.25">
      <c r="A27" s="40">
        <v>12</v>
      </c>
      <c r="B27" s="34" t="s">
        <v>35</v>
      </c>
      <c r="C27" s="35">
        <v>0</v>
      </c>
      <c r="D27" s="35">
        <v>11</v>
      </c>
      <c r="E27" s="35">
        <v>133.72</v>
      </c>
      <c r="F27" s="35">
        <v>3353.84</v>
      </c>
      <c r="G27" s="35">
        <f t="shared" si="4"/>
        <v>3498.56</v>
      </c>
      <c r="H27" s="35">
        <v>0</v>
      </c>
      <c r="I27" s="35">
        <v>15.11</v>
      </c>
      <c r="J27" s="35">
        <v>127.11</v>
      </c>
      <c r="K27" s="35">
        <v>1753.91</v>
      </c>
      <c r="L27" s="35">
        <f t="shared" si="5"/>
        <v>1896.13</v>
      </c>
      <c r="M27" s="35">
        <f t="shared" si="2"/>
        <v>-1602.4299999999998</v>
      </c>
    </row>
    <row r="28" spans="1:13" ht="23.25">
      <c r="A28" s="40">
        <v>13</v>
      </c>
      <c r="B28" s="34" t="s">
        <v>36</v>
      </c>
      <c r="C28" s="35">
        <v>89.52</v>
      </c>
      <c r="D28" s="35">
        <v>167.4</v>
      </c>
      <c r="E28" s="35">
        <v>246.06</v>
      </c>
      <c r="F28" s="35">
        <v>2279.39</v>
      </c>
      <c r="G28" s="35">
        <f t="shared" si="4"/>
        <v>2782.37</v>
      </c>
      <c r="H28" s="35">
        <v>87.25</v>
      </c>
      <c r="I28" s="35">
        <v>175.27</v>
      </c>
      <c r="J28" s="35">
        <v>327.24</v>
      </c>
      <c r="K28" s="35">
        <v>2209.9899999999998</v>
      </c>
      <c r="L28" s="35">
        <f t="shared" si="5"/>
        <v>2799.75</v>
      </c>
      <c r="M28" s="35">
        <f t="shared" si="2"/>
        <v>17.380000000000109</v>
      </c>
    </row>
    <row r="29" spans="1:13" ht="23.25">
      <c r="A29" s="40">
        <v>14</v>
      </c>
      <c r="B29" s="34" t="s">
        <v>37</v>
      </c>
      <c r="C29" s="35">
        <v>641.00036245700005</v>
      </c>
      <c r="D29" s="35">
        <v>1815.309701655</v>
      </c>
      <c r="E29" s="35">
        <v>2828.762317664</v>
      </c>
      <c r="F29" s="35">
        <v>8768.7351999999992</v>
      </c>
      <c r="G29" s="35">
        <f t="shared" si="4"/>
        <v>14053.807581776</v>
      </c>
      <c r="H29" s="35">
        <v>643.88561851999998</v>
      </c>
      <c r="I29" s="35">
        <v>1834.43623245</v>
      </c>
      <c r="J29" s="35">
        <v>2826.9519223399998</v>
      </c>
      <c r="K29" s="35">
        <v>12379.8182</v>
      </c>
      <c r="L29" s="35">
        <f t="shared" si="5"/>
        <v>17685.091973310002</v>
      </c>
      <c r="M29" s="35">
        <f t="shared" si="2"/>
        <v>3631.2843915340018</v>
      </c>
    </row>
    <row r="30" spans="1:13" ht="23.25">
      <c r="A30" s="40">
        <v>15</v>
      </c>
      <c r="B30" s="34" t="s">
        <v>38</v>
      </c>
      <c r="C30" s="35">
        <v>0</v>
      </c>
      <c r="D30" s="35">
        <v>7.27</v>
      </c>
      <c r="E30" s="35">
        <v>91.9</v>
      </c>
      <c r="F30" s="35">
        <v>1937.75</v>
      </c>
      <c r="G30" s="35">
        <f t="shared" si="4"/>
        <v>2036.92</v>
      </c>
      <c r="H30" s="35">
        <v>0</v>
      </c>
      <c r="I30" s="35">
        <v>8.4120000000000008</v>
      </c>
      <c r="J30" s="35">
        <v>93.584400000000002</v>
      </c>
      <c r="K30" s="35">
        <v>1461.27</v>
      </c>
      <c r="L30" s="35">
        <f t="shared" si="5"/>
        <v>1563.2664</v>
      </c>
      <c r="M30" s="35">
        <f t="shared" si="2"/>
        <v>-473.6536000000001</v>
      </c>
    </row>
    <row r="31" spans="1:13" ht="23.25">
      <c r="A31" s="41">
        <v>16</v>
      </c>
      <c r="B31" s="34" t="s">
        <v>39</v>
      </c>
      <c r="C31" s="35">
        <v>236.23210947000001</v>
      </c>
      <c r="D31" s="35">
        <v>1215.464378227</v>
      </c>
      <c r="E31" s="35">
        <v>3167.2077581899998</v>
      </c>
      <c r="F31" s="35">
        <v>6430.7921542146396</v>
      </c>
      <c r="G31" s="35">
        <f t="shared" si="4"/>
        <v>11049.696400101639</v>
      </c>
      <c r="H31" s="35">
        <v>242.77690000000001</v>
      </c>
      <c r="I31" s="35">
        <v>1392.127</v>
      </c>
      <c r="J31" s="35">
        <v>2779.0569999999998</v>
      </c>
      <c r="K31" s="35">
        <v>6199.3507</v>
      </c>
      <c r="L31" s="35">
        <f t="shared" si="5"/>
        <v>10613.311600000001</v>
      </c>
      <c r="M31" s="35">
        <f t="shared" si="2"/>
        <v>-436.38480010163767</v>
      </c>
    </row>
    <row r="32" spans="1:13" ht="23.25">
      <c r="A32" s="42"/>
      <c r="B32" s="43" t="s">
        <v>40</v>
      </c>
      <c r="C32" s="36">
        <f>SUM(C16:C31)</f>
        <v>3959.6820719269999</v>
      </c>
      <c r="D32" s="36">
        <f t="shared" ref="D32:L32" si="6">SUM(D16:D31)</f>
        <v>7299.7181798820002</v>
      </c>
      <c r="E32" s="36">
        <f t="shared" si="6"/>
        <v>16567.387375853996</v>
      </c>
      <c r="F32" s="36">
        <f t="shared" si="6"/>
        <v>74052.850654214635</v>
      </c>
      <c r="G32" s="36">
        <f t="shared" si="6"/>
        <v>101879.63828187762</v>
      </c>
      <c r="H32" s="36">
        <f t="shared" si="6"/>
        <v>4071.374959023</v>
      </c>
      <c r="I32" s="36">
        <f t="shared" si="6"/>
        <v>7489.9545376759997</v>
      </c>
      <c r="J32" s="36">
        <f t="shared" si="6"/>
        <v>16087.723334435999</v>
      </c>
      <c r="K32" s="36">
        <f t="shared" si="6"/>
        <v>77093.273280930502</v>
      </c>
      <c r="L32" s="36">
        <f t="shared" si="6"/>
        <v>104742.32611206549</v>
      </c>
      <c r="M32" s="36">
        <f t="shared" si="2"/>
        <v>2862.6878301878751</v>
      </c>
    </row>
    <row r="33" spans="1:13" ht="23.25">
      <c r="A33" s="42" t="s">
        <v>41</v>
      </c>
      <c r="B33" s="43" t="s">
        <v>42</v>
      </c>
      <c r="C33" s="36"/>
      <c r="D33" s="36"/>
      <c r="E33" s="36"/>
      <c r="F33" s="36"/>
      <c r="G33" s="44"/>
      <c r="H33" s="45"/>
      <c r="I33" s="46"/>
      <c r="J33" s="45"/>
      <c r="K33" s="45"/>
      <c r="L33" s="45"/>
      <c r="M33" s="35"/>
    </row>
    <row r="34" spans="1:13" ht="23.25">
      <c r="A34" s="41">
        <v>1</v>
      </c>
      <c r="B34" s="34" t="s">
        <v>43</v>
      </c>
      <c r="C34" s="35">
        <v>1850.9635230230001</v>
      </c>
      <c r="D34" s="35">
        <v>4145.6671185209998</v>
      </c>
      <c r="E34" s="35">
        <v>6911.6387678740002</v>
      </c>
      <c r="F34" s="35">
        <v>7293.3875091270002</v>
      </c>
      <c r="G34" s="35">
        <f t="shared" ref="G34:G56" si="7">SUM(C34:F34)</f>
        <v>20201.656918544999</v>
      </c>
      <c r="H34" s="35">
        <v>1963.40965884</v>
      </c>
      <c r="I34" s="35">
        <v>4232.0805589900001</v>
      </c>
      <c r="J34" s="35">
        <v>7381.5984514829997</v>
      </c>
      <c r="K34" s="35">
        <v>7433.9458600850003</v>
      </c>
      <c r="L34" s="35">
        <f t="shared" ref="L34:L51" si="8">SUM(H34:K34)</f>
        <v>21011.034529397999</v>
      </c>
      <c r="M34" s="35">
        <f t="shared" si="2"/>
        <v>809.37761085300008</v>
      </c>
    </row>
    <row r="35" spans="1:13" ht="23.25">
      <c r="A35" s="41">
        <v>2</v>
      </c>
      <c r="B35" s="34" t="s">
        <v>44</v>
      </c>
      <c r="C35" s="35">
        <v>310.00632928172399</v>
      </c>
      <c r="D35" s="35">
        <v>135.95618112099999</v>
      </c>
      <c r="E35" s="35">
        <v>725.82290108958705</v>
      </c>
      <c r="F35" s="35">
        <v>12166.6922361057</v>
      </c>
      <c r="G35" s="35">
        <f t="shared" si="7"/>
        <v>13338.477647598011</v>
      </c>
      <c r="H35" s="35">
        <v>263.12464343749502</v>
      </c>
      <c r="I35" s="35">
        <v>157.00287793787501</v>
      </c>
      <c r="J35" s="35">
        <v>862.92173039658803</v>
      </c>
      <c r="K35" s="35">
        <v>14121.139595148499</v>
      </c>
      <c r="L35" s="35">
        <f t="shared" si="8"/>
        <v>15404.188846920457</v>
      </c>
      <c r="M35" s="35">
        <f t="shared" si="2"/>
        <v>2065.7111993224462</v>
      </c>
    </row>
    <row r="36" spans="1:13" ht="23.25">
      <c r="A36" s="41">
        <v>3</v>
      </c>
      <c r="B36" s="34" t="s">
        <v>45</v>
      </c>
      <c r="C36" s="35">
        <v>37.35</v>
      </c>
      <c r="D36" s="35">
        <v>0</v>
      </c>
      <c r="E36" s="35">
        <v>495.94</v>
      </c>
      <c r="F36" s="35">
        <v>0</v>
      </c>
      <c r="G36" s="35">
        <f t="shared" si="7"/>
        <v>533.29</v>
      </c>
      <c r="H36" s="35">
        <v>73.248699999999999</v>
      </c>
      <c r="I36" s="35">
        <v>0</v>
      </c>
      <c r="J36" s="35">
        <v>498.49189999999999</v>
      </c>
      <c r="K36" s="35">
        <v>0</v>
      </c>
      <c r="L36" s="35">
        <f t="shared" si="8"/>
        <v>571.74059999999997</v>
      </c>
      <c r="M36" s="35">
        <f t="shared" si="2"/>
        <v>38.450600000000009</v>
      </c>
    </row>
    <row r="37" spans="1:13" ht="23.25">
      <c r="A37" s="41">
        <v>4</v>
      </c>
      <c r="B37" s="34" t="s">
        <v>46</v>
      </c>
      <c r="C37" s="35">
        <v>0</v>
      </c>
      <c r="D37" s="35">
        <v>123.874011638</v>
      </c>
      <c r="E37" s="35">
        <v>212.11623258</v>
      </c>
      <c r="F37" s="35">
        <v>1049.029915199</v>
      </c>
      <c r="G37" s="35">
        <f t="shared" si="7"/>
        <v>1385.0201594170001</v>
      </c>
      <c r="H37" s="35">
        <v>0</v>
      </c>
      <c r="I37" s="35">
        <v>150.88785340000001</v>
      </c>
      <c r="J37" s="35">
        <v>219.83509651</v>
      </c>
      <c r="K37" s="35">
        <v>1095.56530649</v>
      </c>
      <c r="L37" s="35">
        <f t="shared" si="8"/>
        <v>1466.2882564000001</v>
      </c>
      <c r="M37" s="35">
        <f t="shared" si="2"/>
        <v>81.268096983000078</v>
      </c>
    </row>
    <row r="38" spans="1:13" ht="23.25">
      <c r="A38" s="41">
        <v>5</v>
      </c>
      <c r="B38" s="34" t="s">
        <v>47</v>
      </c>
      <c r="C38" s="35">
        <v>0</v>
      </c>
      <c r="D38" s="35">
        <v>2.83</v>
      </c>
      <c r="E38" s="35">
        <v>20.38</v>
      </c>
      <c r="F38" s="35">
        <v>432.38</v>
      </c>
      <c r="G38" s="35">
        <f t="shared" si="7"/>
        <v>455.59</v>
      </c>
      <c r="H38" s="35">
        <v>0</v>
      </c>
      <c r="I38" s="35">
        <v>12.63</v>
      </c>
      <c r="J38" s="35">
        <v>21.04</v>
      </c>
      <c r="K38" s="35">
        <v>393.34</v>
      </c>
      <c r="L38" s="35">
        <f t="shared" si="8"/>
        <v>427.01</v>
      </c>
      <c r="M38" s="35">
        <f t="shared" si="2"/>
        <v>-28.579999999999984</v>
      </c>
    </row>
    <row r="39" spans="1:13" ht="23.25">
      <c r="A39" s="41">
        <v>6</v>
      </c>
      <c r="B39" s="34" t="s">
        <v>48</v>
      </c>
      <c r="C39" s="35">
        <v>363.2475</v>
      </c>
      <c r="D39" s="35">
        <v>585.8777</v>
      </c>
      <c r="E39" s="35">
        <v>932.97879999999998</v>
      </c>
      <c r="F39" s="35">
        <v>5858.83</v>
      </c>
      <c r="G39" s="35">
        <f t="shared" si="7"/>
        <v>7740.9339999999993</v>
      </c>
      <c r="H39" s="35">
        <v>305.35378333333301</v>
      </c>
      <c r="I39" s="35">
        <v>645.41348833333302</v>
      </c>
      <c r="J39" s="35">
        <v>984.02538833333301</v>
      </c>
      <c r="K39" s="35">
        <v>6345.66957</v>
      </c>
      <c r="L39" s="35">
        <f t="shared" si="8"/>
        <v>8280.4622299999992</v>
      </c>
      <c r="M39" s="35">
        <f t="shared" si="2"/>
        <v>539.52822999999989</v>
      </c>
    </row>
    <row r="40" spans="1:13" ht="23.25">
      <c r="A40" s="41">
        <v>7</v>
      </c>
      <c r="B40" s="34" t="s">
        <v>49</v>
      </c>
      <c r="C40" s="35">
        <v>0</v>
      </c>
      <c r="D40" s="35">
        <v>0</v>
      </c>
      <c r="E40" s="35">
        <v>45.03</v>
      </c>
      <c r="F40" s="35">
        <v>2850.39</v>
      </c>
      <c r="G40" s="35">
        <f t="shared" si="7"/>
        <v>2895.42</v>
      </c>
      <c r="H40" s="35">
        <v>0</v>
      </c>
      <c r="I40" s="35">
        <v>0</v>
      </c>
      <c r="J40" s="35">
        <v>59.31</v>
      </c>
      <c r="K40" s="35">
        <v>3537.8</v>
      </c>
      <c r="L40" s="35">
        <f t="shared" si="8"/>
        <v>3597.11</v>
      </c>
      <c r="M40" s="35">
        <f t="shared" si="2"/>
        <v>701.69</v>
      </c>
    </row>
    <row r="41" spans="1:13" ht="23.25">
      <c r="A41" s="41">
        <v>8</v>
      </c>
      <c r="B41" s="34" t="s">
        <v>50</v>
      </c>
      <c r="C41" s="35">
        <v>28.364100000000001</v>
      </c>
      <c r="D41" s="35">
        <v>209.5264</v>
      </c>
      <c r="E41" s="35">
        <v>510.33440000000002</v>
      </c>
      <c r="F41" s="35">
        <v>1906.5988</v>
      </c>
      <c r="G41" s="35">
        <f t="shared" si="7"/>
        <v>2654.8236999999999</v>
      </c>
      <c r="H41" s="35">
        <v>29.364100000000001</v>
      </c>
      <c r="I41" s="35">
        <v>208.1737</v>
      </c>
      <c r="J41" s="35">
        <v>461.88</v>
      </c>
      <c r="K41" s="35">
        <v>2263.6021999999998</v>
      </c>
      <c r="L41" s="35">
        <f t="shared" si="8"/>
        <v>2963.0199999999995</v>
      </c>
      <c r="M41" s="35">
        <f t="shared" si="2"/>
        <v>308.19629999999961</v>
      </c>
    </row>
    <row r="42" spans="1:13" ht="23.25">
      <c r="A42" s="41">
        <v>9</v>
      </c>
      <c r="B42" s="34" t="s">
        <v>51</v>
      </c>
      <c r="C42" s="35">
        <v>6.2191000000000001</v>
      </c>
      <c r="D42" s="35">
        <v>36.3994</v>
      </c>
      <c r="E42" s="35">
        <v>315.73259999999999</v>
      </c>
      <c r="F42" s="35">
        <v>3612.3735999999999</v>
      </c>
      <c r="G42" s="35">
        <f t="shared" si="7"/>
        <v>3970.7246999999998</v>
      </c>
      <c r="H42" s="35">
        <v>6.4870999999999999</v>
      </c>
      <c r="I42" s="35">
        <v>27.9223</v>
      </c>
      <c r="J42" s="35">
        <v>260.30119999999999</v>
      </c>
      <c r="K42" s="35">
        <v>3014.4301999999998</v>
      </c>
      <c r="L42" s="35">
        <f t="shared" si="8"/>
        <v>3309.1407999999997</v>
      </c>
      <c r="M42" s="35">
        <f t="shared" si="2"/>
        <v>-661.58390000000009</v>
      </c>
    </row>
    <row r="43" spans="1:13" ht="23.25">
      <c r="A43" s="41">
        <v>10</v>
      </c>
      <c r="B43" s="34" t="s">
        <v>52</v>
      </c>
      <c r="C43" s="35">
        <v>31.1312035628</v>
      </c>
      <c r="D43" s="35">
        <v>331.78986709699899</v>
      </c>
      <c r="E43" s="35">
        <v>315.13224431219999</v>
      </c>
      <c r="F43" s="35">
        <v>2152.1990101770102</v>
      </c>
      <c r="G43" s="35">
        <f t="shared" si="7"/>
        <v>2830.2523251490093</v>
      </c>
      <c r="H43" s="35">
        <v>35.07</v>
      </c>
      <c r="I43" s="35">
        <v>338.72</v>
      </c>
      <c r="J43" s="35">
        <v>319.17</v>
      </c>
      <c r="K43" s="35">
        <v>2590.7800000000002</v>
      </c>
      <c r="L43" s="35">
        <f t="shared" si="8"/>
        <v>3283.7400000000002</v>
      </c>
      <c r="M43" s="35">
        <f t="shared" si="2"/>
        <v>453.48767485099097</v>
      </c>
    </row>
    <row r="44" spans="1:13" ht="23.25">
      <c r="A44" s="41">
        <v>11</v>
      </c>
      <c r="B44" s="34" t="s">
        <v>53</v>
      </c>
      <c r="C44" s="35">
        <v>27.55</v>
      </c>
      <c r="D44" s="35">
        <v>92.53</v>
      </c>
      <c r="E44" s="35">
        <v>711.95</v>
      </c>
      <c r="F44" s="35">
        <v>2493.42</v>
      </c>
      <c r="G44" s="35">
        <f t="shared" si="7"/>
        <v>3325.4500000000003</v>
      </c>
      <c r="H44" s="35">
        <v>28.61</v>
      </c>
      <c r="I44" s="35">
        <v>63.17</v>
      </c>
      <c r="J44" s="35">
        <v>794.68</v>
      </c>
      <c r="K44" s="35">
        <v>2543.17</v>
      </c>
      <c r="L44" s="35">
        <f t="shared" si="8"/>
        <v>3429.63</v>
      </c>
      <c r="M44" s="35">
        <f t="shared" si="2"/>
        <v>104.17999999999984</v>
      </c>
    </row>
    <row r="45" spans="1:13" ht="23.25">
      <c r="A45" s="41">
        <v>12</v>
      </c>
      <c r="B45" s="34" t="s">
        <v>54</v>
      </c>
      <c r="C45" s="35">
        <v>0</v>
      </c>
      <c r="D45" s="35">
        <v>139.9914</v>
      </c>
      <c r="E45" s="35">
        <v>109.3801</v>
      </c>
      <c r="F45" s="35">
        <v>566.35419999999999</v>
      </c>
      <c r="G45" s="35">
        <f t="shared" si="7"/>
        <v>815.72569999999996</v>
      </c>
      <c r="H45" s="35">
        <v>0</v>
      </c>
      <c r="I45" s="35">
        <v>168.87819999999999</v>
      </c>
      <c r="J45" s="35">
        <v>111.9796</v>
      </c>
      <c r="K45" s="35">
        <v>733.60299999999995</v>
      </c>
      <c r="L45" s="35">
        <f t="shared" si="8"/>
        <v>1014.4607999999999</v>
      </c>
      <c r="M45" s="35">
        <f t="shared" si="2"/>
        <v>198.73509999999999</v>
      </c>
    </row>
    <row r="46" spans="1:13" ht="23.25">
      <c r="A46" s="41">
        <v>13</v>
      </c>
      <c r="B46" s="34" t="s">
        <v>55</v>
      </c>
      <c r="C46" s="35">
        <v>3.6659798590000001</v>
      </c>
      <c r="D46" s="35">
        <v>159.28568017000001</v>
      </c>
      <c r="E46" s="35">
        <v>1276.98510173</v>
      </c>
      <c r="F46" s="35">
        <v>4877.2625025377401</v>
      </c>
      <c r="G46" s="35">
        <f t="shared" si="7"/>
        <v>6317.1992642967398</v>
      </c>
      <c r="H46" s="35">
        <v>5.5105044489999999</v>
      </c>
      <c r="I46" s="35">
        <v>163.676973008</v>
      </c>
      <c r="J46" s="35">
        <v>1473.658195302</v>
      </c>
      <c r="K46" s="35">
        <v>5916.4234628337699</v>
      </c>
      <c r="L46" s="35">
        <f t="shared" si="8"/>
        <v>7559.26913559277</v>
      </c>
      <c r="M46" s="35">
        <f t="shared" si="2"/>
        <v>1242.0698712960302</v>
      </c>
    </row>
    <row r="47" spans="1:13" ht="23.25">
      <c r="A47" s="41">
        <v>14</v>
      </c>
      <c r="B47" s="34" t="s">
        <v>56</v>
      </c>
      <c r="C47" s="35">
        <v>408.34510497100001</v>
      </c>
      <c r="D47" s="35">
        <v>3189.0871129110001</v>
      </c>
      <c r="E47" s="35">
        <v>5783.1648372939499</v>
      </c>
      <c r="F47" s="35">
        <v>33622.204146541502</v>
      </c>
      <c r="G47" s="35">
        <f t="shared" si="7"/>
        <v>43002.801201717448</v>
      </c>
      <c r="H47" s="35">
        <v>405.52425793200001</v>
      </c>
      <c r="I47" s="35">
        <v>3177.1217234800001</v>
      </c>
      <c r="J47" s="35">
        <v>6241.7610225730004</v>
      </c>
      <c r="K47" s="35">
        <v>37819.621389980901</v>
      </c>
      <c r="L47" s="35">
        <f t="shared" si="8"/>
        <v>47644.028393965898</v>
      </c>
      <c r="M47" s="35">
        <f t="shared" si="2"/>
        <v>4641.2271922484506</v>
      </c>
    </row>
    <row r="48" spans="1:13" ht="23.25">
      <c r="A48" s="41">
        <v>15</v>
      </c>
      <c r="B48" s="34" t="s">
        <v>57</v>
      </c>
      <c r="C48" s="35">
        <v>95.632185343000003</v>
      </c>
      <c r="D48" s="35">
        <v>1039.291705568</v>
      </c>
      <c r="E48" s="35">
        <v>4646.7536220689999</v>
      </c>
      <c r="F48" s="35">
        <v>24012.947405145998</v>
      </c>
      <c r="G48" s="35">
        <f t="shared" si="7"/>
        <v>29794.624918125999</v>
      </c>
      <c r="H48" s="35">
        <v>96.816516676999996</v>
      </c>
      <c r="I48" s="35">
        <v>875.59835865000002</v>
      </c>
      <c r="J48" s="35">
        <v>5757.9818086989999</v>
      </c>
      <c r="K48" s="35">
        <v>25123.395219581998</v>
      </c>
      <c r="L48" s="35">
        <f t="shared" si="8"/>
        <v>31853.791903607998</v>
      </c>
      <c r="M48" s="35">
        <f t="shared" si="2"/>
        <v>2059.1669854819993</v>
      </c>
    </row>
    <row r="49" spans="1:13" ht="23.25">
      <c r="A49" s="41">
        <v>16</v>
      </c>
      <c r="B49" s="34" t="s">
        <v>58</v>
      </c>
      <c r="C49" s="35">
        <v>994.54520322841597</v>
      </c>
      <c r="D49" s="35">
        <v>1181.4999163955999</v>
      </c>
      <c r="E49" s="35">
        <v>3621.99944348599</v>
      </c>
      <c r="F49" s="35">
        <v>24287.818814155999</v>
      </c>
      <c r="G49" s="35">
        <f t="shared" si="7"/>
        <v>30085.863377266003</v>
      </c>
      <c r="H49" s="35">
        <v>863.18639723305296</v>
      </c>
      <c r="I49" s="35">
        <v>1266.8707543058899</v>
      </c>
      <c r="J49" s="35">
        <v>3583.4078825400602</v>
      </c>
      <c r="K49" s="35">
        <v>26909.246674233</v>
      </c>
      <c r="L49" s="35">
        <f t="shared" si="8"/>
        <v>32622.711708312003</v>
      </c>
      <c r="M49" s="35">
        <f t="shared" si="2"/>
        <v>2536.8483310459997</v>
      </c>
    </row>
    <row r="50" spans="1:13" ht="23.25">
      <c r="A50" s="41">
        <v>17</v>
      </c>
      <c r="B50" s="34" t="s">
        <v>59</v>
      </c>
      <c r="C50" s="35">
        <v>250.09</v>
      </c>
      <c r="D50" s="35">
        <v>389.9</v>
      </c>
      <c r="E50" s="35">
        <v>456.17180000000002</v>
      </c>
      <c r="F50" s="35">
        <v>11228.94</v>
      </c>
      <c r="G50" s="35">
        <f t="shared" si="7"/>
        <v>12325.1018</v>
      </c>
      <c r="H50" s="35">
        <v>245.6</v>
      </c>
      <c r="I50" s="35">
        <v>411.19</v>
      </c>
      <c r="J50" s="35">
        <v>579.63</v>
      </c>
      <c r="K50" s="35">
        <v>13939.37</v>
      </c>
      <c r="L50" s="35">
        <f t="shared" si="8"/>
        <v>15175.79</v>
      </c>
      <c r="M50" s="35">
        <f t="shared" si="2"/>
        <v>2850.6882000000005</v>
      </c>
    </row>
    <row r="51" spans="1:13" ht="23.25">
      <c r="A51" s="41">
        <v>18</v>
      </c>
      <c r="B51" s="34" t="s">
        <v>60</v>
      </c>
      <c r="C51" s="35">
        <v>0</v>
      </c>
      <c r="D51" s="35">
        <v>0</v>
      </c>
      <c r="E51" s="35">
        <v>0</v>
      </c>
      <c r="F51" s="35">
        <v>0</v>
      </c>
      <c r="G51" s="35">
        <f t="shared" si="7"/>
        <v>0</v>
      </c>
      <c r="H51" s="35">
        <v>0</v>
      </c>
      <c r="I51" s="35">
        <v>3.6779999999999999</v>
      </c>
      <c r="J51" s="35">
        <v>59.393099999999997</v>
      </c>
      <c r="K51" s="35">
        <v>108.8078</v>
      </c>
      <c r="L51" s="35">
        <f t="shared" si="8"/>
        <v>171.87889999999999</v>
      </c>
      <c r="M51" s="35">
        <f t="shared" si="2"/>
        <v>171.87889999999999</v>
      </c>
    </row>
    <row r="52" spans="1:13" ht="23.25">
      <c r="A52" s="42"/>
      <c r="B52" s="43" t="s">
        <v>61</v>
      </c>
      <c r="C52" s="36">
        <f>SUM(C34:C51)</f>
        <v>4407.1102292689393</v>
      </c>
      <c r="D52" s="36">
        <f t="shared" ref="D52:L52" si="9">SUM(D34:D51)</f>
        <v>11763.506493421599</v>
      </c>
      <c r="E52" s="36">
        <f t="shared" si="9"/>
        <v>27091.510850434734</v>
      </c>
      <c r="F52" s="36">
        <f t="shared" si="9"/>
        <v>138410.82813898995</v>
      </c>
      <c r="G52" s="36">
        <f t="shared" si="9"/>
        <v>181672.95571211522</v>
      </c>
      <c r="H52" s="36">
        <f t="shared" si="9"/>
        <v>4321.3056619018816</v>
      </c>
      <c r="I52" s="36">
        <f t="shared" si="9"/>
        <v>11903.0147881051</v>
      </c>
      <c r="J52" s="36">
        <f t="shared" si="9"/>
        <v>29671.065375836981</v>
      </c>
      <c r="K52" s="36">
        <f t="shared" si="9"/>
        <v>153889.9102783532</v>
      </c>
      <c r="L52" s="36">
        <f t="shared" si="9"/>
        <v>199785.29610419716</v>
      </c>
      <c r="M52" s="36">
        <f t="shared" si="2"/>
        <v>18112.34039208194</v>
      </c>
    </row>
    <row r="53" spans="1:13" ht="23.25">
      <c r="A53" s="42" t="s">
        <v>62</v>
      </c>
      <c r="B53" s="43" t="s">
        <v>63</v>
      </c>
      <c r="C53" s="36"/>
      <c r="D53" s="36"/>
      <c r="E53" s="36"/>
      <c r="F53" s="36"/>
      <c r="G53" s="35"/>
      <c r="H53" s="36"/>
      <c r="I53" s="36"/>
      <c r="J53" s="36"/>
      <c r="K53" s="36"/>
      <c r="L53" s="36"/>
      <c r="M53" s="35"/>
    </row>
    <row r="54" spans="1:13" ht="23.25">
      <c r="A54" s="40">
        <v>1</v>
      </c>
      <c r="B54" s="34" t="s">
        <v>64</v>
      </c>
      <c r="C54" s="35">
        <v>4189.83</v>
      </c>
      <c r="D54" s="35">
        <v>1056.9100000000001</v>
      </c>
      <c r="E54" s="35">
        <v>439.64</v>
      </c>
      <c r="F54" s="35">
        <v>413.87</v>
      </c>
      <c r="G54" s="35">
        <f t="shared" si="7"/>
        <v>6100.25</v>
      </c>
      <c r="H54" s="35">
        <v>4407.09</v>
      </c>
      <c r="I54" s="35">
        <v>1078.8</v>
      </c>
      <c r="J54" s="35">
        <v>452.76</v>
      </c>
      <c r="K54" s="35">
        <v>391.34</v>
      </c>
      <c r="L54" s="35">
        <f t="shared" ref="L54:L56" si="10">SUM(H54:K54)</f>
        <v>6329.9900000000007</v>
      </c>
      <c r="M54" s="35">
        <f t="shared" si="2"/>
        <v>229.74000000000069</v>
      </c>
    </row>
    <row r="55" spans="1:13" ht="23.25">
      <c r="A55" s="41">
        <v>2</v>
      </c>
      <c r="B55" s="34" t="s">
        <v>65</v>
      </c>
      <c r="C55" s="35">
        <v>8359.06</v>
      </c>
      <c r="D55" s="35">
        <v>3247.89</v>
      </c>
      <c r="E55" s="35">
        <v>2455.06</v>
      </c>
      <c r="F55" s="35">
        <v>0</v>
      </c>
      <c r="G55" s="35">
        <f t="shared" si="7"/>
        <v>14062.009999999998</v>
      </c>
      <c r="H55" s="35">
        <v>8935.83</v>
      </c>
      <c r="I55" s="35">
        <v>3331.79</v>
      </c>
      <c r="J55" s="35">
        <v>2594.64</v>
      </c>
      <c r="K55" s="35">
        <v>0</v>
      </c>
      <c r="L55" s="35">
        <f t="shared" si="10"/>
        <v>14862.259999999998</v>
      </c>
      <c r="M55" s="35">
        <f t="shared" si="2"/>
        <v>800.25</v>
      </c>
    </row>
    <row r="56" spans="1:13" ht="23.25">
      <c r="A56" s="41">
        <v>3</v>
      </c>
      <c r="B56" s="34" t="s">
        <v>66</v>
      </c>
      <c r="C56" s="35">
        <v>6589.12</v>
      </c>
      <c r="D56" s="35">
        <v>2759.54</v>
      </c>
      <c r="E56" s="35">
        <v>1138.8861999999999</v>
      </c>
      <c r="F56" s="35">
        <v>0</v>
      </c>
      <c r="G56" s="35">
        <f t="shared" si="7"/>
        <v>10487.546200000001</v>
      </c>
      <c r="H56" s="35">
        <v>8283.8346848000001</v>
      </c>
      <c r="I56" s="35">
        <v>1683.1370386999999</v>
      </c>
      <c r="J56" s="35">
        <v>1147.7590623999999</v>
      </c>
      <c r="K56" s="35">
        <v>0</v>
      </c>
      <c r="L56" s="35">
        <f t="shared" si="10"/>
        <v>11114.730785900001</v>
      </c>
      <c r="M56" s="35">
        <f t="shared" si="2"/>
        <v>627.18458590000046</v>
      </c>
    </row>
    <row r="57" spans="1:13" ht="23.25">
      <c r="A57" s="40"/>
      <c r="B57" s="47" t="s">
        <v>67</v>
      </c>
      <c r="C57" s="35">
        <f>SUM(C54:C56)</f>
        <v>19138.009999999998</v>
      </c>
      <c r="D57" s="35">
        <f t="shared" ref="D57:L57" si="11">SUM(D54:D56)</f>
        <v>7064.34</v>
      </c>
      <c r="E57" s="35">
        <f t="shared" si="11"/>
        <v>4033.5861999999997</v>
      </c>
      <c r="F57" s="35">
        <f t="shared" si="11"/>
        <v>413.87</v>
      </c>
      <c r="G57" s="35">
        <f t="shared" si="11"/>
        <v>30649.806199999999</v>
      </c>
      <c r="H57" s="35">
        <f t="shared" si="11"/>
        <v>21626.754684799998</v>
      </c>
      <c r="I57" s="35">
        <f t="shared" si="11"/>
        <v>6093.7270386999999</v>
      </c>
      <c r="J57" s="35">
        <f t="shared" si="11"/>
        <v>4195.1590624</v>
      </c>
      <c r="K57" s="35">
        <f t="shared" si="11"/>
        <v>391.34</v>
      </c>
      <c r="L57" s="35">
        <f t="shared" si="11"/>
        <v>32306.980785899999</v>
      </c>
      <c r="M57" s="36">
        <f t="shared" si="2"/>
        <v>1657.1745859000002</v>
      </c>
    </row>
    <row r="58" spans="1:13" ht="23.25">
      <c r="A58" s="43" t="s">
        <v>68</v>
      </c>
      <c r="B58" s="29"/>
      <c r="C58" s="36">
        <f>SUM(C14+C32+C52)</f>
        <v>42627.781848029939</v>
      </c>
      <c r="D58" s="36">
        <f t="shared" ref="D58:L58" si="12">SUM(D14+D32+D52)</f>
        <v>64659.057338362603</v>
      </c>
      <c r="E58" s="36">
        <f t="shared" si="12"/>
        <v>93164.824095329721</v>
      </c>
      <c r="F58" s="36">
        <f t="shared" si="12"/>
        <v>352416.95865823654</v>
      </c>
      <c r="G58" s="36">
        <f t="shared" si="12"/>
        <v>552868.62193995877</v>
      </c>
      <c r="H58" s="36">
        <f t="shared" si="12"/>
        <v>44267.579631422886</v>
      </c>
      <c r="I58" s="36">
        <f t="shared" si="12"/>
        <v>63826.5779836371</v>
      </c>
      <c r="J58" s="36">
        <f t="shared" si="12"/>
        <v>95042.315808096988</v>
      </c>
      <c r="K58" s="36">
        <f t="shared" si="12"/>
        <v>377851.2290873357</v>
      </c>
      <c r="L58" s="36">
        <f t="shared" si="12"/>
        <v>580987.70251049264</v>
      </c>
      <c r="M58" s="36">
        <f t="shared" si="2"/>
        <v>28119.080570533872</v>
      </c>
    </row>
    <row r="59" spans="1:13" ht="23.25">
      <c r="A59" s="43" t="s">
        <v>69</v>
      </c>
      <c r="B59" s="43"/>
      <c r="C59" s="36">
        <f>SUM(C57:C58)</f>
        <v>61765.791848029941</v>
      </c>
      <c r="D59" s="36">
        <f t="shared" ref="D59:L59" si="13">SUM(D57:D58)</f>
        <v>71723.3973383626</v>
      </c>
      <c r="E59" s="36">
        <f t="shared" si="13"/>
        <v>97198.410295329726</v>
      </c>
      <c r="F59" s="36">
        <f t="shared" si="13"/>
        <v>352830.82865823654</v>
      </c>
      <c r="G59" s="36">
        <f t="shared" si="13"/>
        <v>583518.42813995876</v>
      </c>
      <c r="H59" s="36">
        <f t="shared" si="13"/>
        <v>65894.334316222885</v>
      </c>
      <c r="I59" s="36">
        <f t="shared" si="13"/>
        <v>69920.305022337096</v>
      </c>
      <c r="J59" s="36">
        <f t="shared" si="13"/>
        <v>99237.474870496982</v>
      </c>
      <c r="K59" s="36">
        <f t="shared" si="13"/>
        <v>378242.56908733572</v>
      </c>
      <c r="L59" s="36">
        <f t="shared" si="13"/>
        <v>613294.68329639267</v>
      </c>
      <c r="M59" s="36">
        <f t="shared" si="2"/>
        <v>29776.255156433908</v>
      </c>
    </row>
    <row r="60" spans="1:13" ht="23.25">
      <c r="A60" s="42" t="s">
        <v>70</v>
      </c>
      <c r="B60" s="43" t="s">
        <v>71</v>
      </c>
      <c r="C60" s="36"/>
      <c r="D60" s="36"/>
      <c r="E60" s="36"/>
      <c r="F60" s="36"/>
      <c r="G60" s="44"/>
      <c r="H60" s="36"/>
      <c r="I60" s="36"/>
      <c r="J60" s="36"/>
      <c r="K60" s="36"/>
      <c r="L60" s="36"/>
      <c r="M60" s="35"/>
    </row>
    <row r="61" spans="1:13" ht="23.25">
      <c r="A61" s="41">
        <v>1</v>
      </c>
      <c r="B61" s="34" t="s">
        <v>72</v>
      </c>
      <c r="C61" s="35">
        <v>1884.9785999999999</v>
      </c>
      <c r="D61" s="35">
        <v>0</v>
      </c>
      <c r="E61" s="35">
        <v>0</v>
      </c>
      <c r="F61" s="35">
        <v>0</v>
      </c>
      <c r="G61" s="35">
        <f t="shared" ref="G61:G63" si="14">SUM(C61:F61)</f>
        <v>1884.9785999999999</v>
      </c>
      <c r="H61" s="35">
        <v>1734.5382</v>
      </c>
      <c r="I61" s="35">
        <v>0</v>
      </c>
      <c r="J61" s="35">
        <v>0</v>
      </c>
      <c r="K61" s="35">
        <v>0</v>
      </c>
      <c r="L61" s="35">
        <f t="shared" ref="L61:L63" si="15">SUM(H61:K61)</f>
        <v>1734.5382</v>
      </c>
      <c r="M61" s="35">
        <f t="shared" si="2"/>
        <v>-150.44039999999995</v>
      </c>
    </row>
    <row r="62" spans="1:13" ht="23.25">
      <c r="A62" s="41">
        <v>2</v>
      </c>
      <c r="B62" s="34" t="s">
        <v>73</v>
      </c>
      <c r="C62" s="35">
        <v>9235.2759999999998</v>
      </c>
      <c r="D62" s="35">
        <v>8143.8665000000001</v>
      </c>
      <c r="E62" s="35">
        <v>5817.0474999999997</v>
      </c>
      <c r="F62" s="35">
        <v>5249.3747000000003</v>
      </c>
      <c r="G62" s="35">
        <f t="shared" si="14"/>
        <v>28445.564700000003</v>
      </c>
      <c r="H62" s="35">
        <v>11026.096</v>
      </c>
      <c r="I62" s="35">
        <v>5838.3995000000004</v>
      </c>
      <c r="J62" s="35">
        <v>6347.9601000000002</v>
      </c>
      <c r="K62" s="35">
        <v>5352.0254999999997</v>
      </c>
      <c r="L62" s="35">
        <f t="shared" si="15"/>
        <v>28564.481100000001</v>
      </c>
      <c r="M62" s="35">
        <f t="shared" si="2"/>
        <v>118.91639999999825</v>
      </c>
    </row>
    <row r="63" spans="1:13" ht="23.25">
      <c r="A63" s="41">
        <v>3</v>
      </c>
      <c r="B63" s="34" t="s">
        <v>74</v>
      </c>
      <c r="C63" s="35">
        <v>0</v>
      </c>
      <c r="D63" s="35">
        <v>3.92</v>
      </c>
      <c r="E63" s="35">
        <v>75.22</v>
      </c>
      <c r="F63" s="35">
        <v>91.44</v>
      </c>
      <c r="G63" s="35">
        <f t="shared" si="14"/>
        <v>170.57999999999998</v>
      </c>
      <c r="H63" s="35">
        <v>0</v>
      </c>
      <c r="I63" s="35">
        <v>3.92</v>
      </c>
      <c r="J63" s="35">
        <v>75.22</v>
      </c>
      <c r="K63" s="35">
        <v>91.44</v>
      </c>
      <c r="L63" s="35">
        <f t="shared" si="15"/>
        <v>170.57999999999998</v>
      </c>
      <c r="M63" s="35">
        <f t="shared" si="2"/>
        <v>0</v>
      </c>
    </row>
    <row r="64" spans="1:13" ht="23.25">
      <c r="A64" s="42"/>
      <c r="B64" s="43" t="s">
        <v>75</v>
      </c>
      <c r="C64" s="36">
        <f>SUM(C61:C63)</f>
        <v>11120.2546</v>
      </c>
      <c r="D64" s="36">
        <f t="shared" ref="D64:L64" si="16">SUM(D61:D63)</f>
        <v>8147.7865000000002</v>
      </c>
      <c r="E64" s="36">
        <f t="shared" si="16"/>
        <v>5892.2674999999999</v>
      </c>
      <c r="F64" s="36">
        <f t="shared" si="16"/>
        <v>5340.8146999999999</v>
      </c>
      <c r="G64" s="36">
        <f t="shared" si="16"/>
        <v>30501.123300000003</v>
      </c>
      <c r="H64" s="36">
        <f t="shared" si="16"/>
        <v>12760.6342</v>
      </c>
      <c r="I64" s="36">
        <f t="shared" si="16"/>
        <v>5842.3195000000005</v>
      </c>
      <c r="J64" s="36">
        <f t="shared" si="16"/>
        <v>6423.1801000000005</v>
      </c>
      <c r="K64" s="36">
        <f t="shared" si="16"/>
        <v>5443.4654999999993</v>
      </c>
      <c r="L64" s="36">
        <f t="shared" si="16"/>
        <v>30469.599300000002</v>
      </c>
      <c r="M64" s="36">
        <f t="shared" si="2"/>
        <v>-31.524000000001251</v>
      </c>
    </row>
    <row r="65" spans="1:13" ht="23.25">
      <c r="A65" s="41" t="s">
        <v>76</v>
      </c>
      <c r="B65" s="34" t="s">
        <v>77</v>
      </c>
      <c r="C65" s="35">
        <v>0</v>
      </c>
      <c r="D65" s="35">
        <v>0</v>
      </c>
      <c r="E65" s="35">
        <v>1578.3527999999999</v>
      </c>
      <c r="F65" s="35">
        <v>245.50800000000001</v>
      </c>
      <c r="G65" s="35">
        <f>SUM(C65:F65)</f>
        <v>1823.8607999999999</v>
      </c>
      <c r="H65" s="35">
        <v>0</v>
      </c>
      <c r="I65" s="35">
        <v>0</v>
      </c>
      <c r="J65" s="35">
        <v>1607.8782000000001</v>
      </c>
      <c r="K65" s="35">
        <v>247.50389999999999</v>
      </c>
      <c r="L65" s="35">
        <f>SUM(H65:K65)</f>
        <v>1855.3821</v>
      </c>
      <c r="M65" s="35">
        <f t="shared" si="2"/>
        <v>31.52130000000011</v>
      </c>
    </row>
    <row r="66" spans="1:13" ht="23.25">
      <c r="A66" s="48"/>
      <c r="B66" s="49" t="s">
        <v>78</v>
      </c>
      <c r="C66" s="36">
        <f>SUM(C65)</f>
        <v>0</v>
      </c>
      <c r="D66" s="36">
        <f t="shared" ref="D66:L66" si="17">SUM(D65)</f>
        <v>0</v>
      </c>
      <c r="E66" s="36">
        <f t="shared" si="17"/>
        <v>1578.3527999999999</v>
      </c>
      <c r="F66" s="36">
        <f t="shared" si="17"/>
        <v>245.50800000000001</v>
      </c>
      <c r="G66" s="36">
        <f t="shared" si="17"/>
        <v>1823.8607999999999</v>
      </c>
      <c r="H66" s="36">
        <f t="shared" si="17"/>
        <v>0</v>
      </c>
      <c r="I66" s="36">
        <f t="shared" si="17"/>
        <v>0</v>
      </c>
      <c r="J66" s="36">
        <f t="shared" si="17"/>
        <v>1607.8782000000001</v>
      </c>
      <c r="K66" s="36">
        <f t="shared" si="17"/>
        <v>247.50389999999999</v>
      </c>
      <c r="L66" s="36">
        <f t="shared" si="17"/>
        <v>1855.3821</v>
      </c>
      <c r="M66" s="36">
        <f t="shared" si="2"/>
        <v>31.52130000000011</v>
      </c>
    </row>
    <row r="67" spans="1:13" ht="23.25">
      <c r="A67" s="48" t="s">
        <v>79</v>
      </c>
      <c r="B67" s="49" t="s">
        <v>80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</row>
    <row r="68" spans="1:13" ht="23.25">
      <c r="A68" s="41">
        <v>1</v>
      </c>
      <c r="B68" s="50" t="s">
        <v>81</v>
      </c>
      <c r="C68" s="35">
        <v>0</v>
      </c>
      <c r="D68" s="35">
        <v>0</v>
      </c>
      <c r="E68" s="35">
        <v>0</v>
      </c>
      <c r="F68" s="35">
        <v>0</v>
      </c>
      <c r="G68" s="35">
        <f t="shared" ref="G68:G71" si="18">SUM(C68:F68)</f>
        <v>0</v>
      </c>
      <c r="H68" s="35">
        <v>41.01</v>
      </c>
      <c r="I68" s="35">
        <v>73.900000000000006</v>
      </c>
      <c r="J68" s="35">
        <v>411.4</v>
      </c>
      <c r="K68" s="35">
        <v>373.26</v>
      </c>
      <c r="L68" s="35">
        <f t="shared" ref="L68:L69" si="19">SUM(H68:K68)</f>
        <v>899.56999999999994</v>
      </c>
      <c r="M68" s="35">
        <f t="shared" si="2"/>
        <v>899.56999999999994</v>
      </c>
    </row>
    <row r="69" spans="1:13" ht="23.25">
      <c r="A69" s="41">
        <v>2</v>
      </c>
      <c r="B69" s="50" t="s">
        <v>82</v>
      </c>
      <c r="C69" s="35">
        <v>0</v>
      </c>
      <c r="D69" s="35">
        <v>0</v>
      </c>
      <c r="E69" s="35">
        <v>0</v>
      </c>
      <c r="F69" s="35">
        <v>0</v>
      </c>
      <c r="G69" s="35">
        <f t="shared" si="18"/>
        <v>0</v>
      </c>
      <c r="H69" s="35">
        <v>28.98</v>
      </c>
      <c r="I69" s="35">
        <v>287.16910000000001</v>
      </c>
      <c r="J69" s="35">
        <v>221.92</v>
      </c>
      <c r="K69" s="35">
        <v>308.66000000000003</v>
      </c>
      <c r="L69" s="35">
        <f t="shared" si="19"/>
        <v>846.72910000000002</v>
      </c>
      <c r="M69" s="35">
        <f t="shared" si="2"/>
        <v>846.72910000000002</v>
      </c>
    </row>
    <row r="70" spans="1:13" ht="23.25">
      <c r="A70" s="48"/>
      <c r="B70" s="49" t="s">
        <v>83</v>
      </c>
      <c r="C70" s="36">
        <f>SUM(C68:C69)</f>
        <v>0</v>
      </c>
      <c r="D70" s="36">
        <f t="shared" ref="D70:L70" si="20">SUM(D68:D69)</f>
        <v>0</v>
      </c>
      <c r="E70" s="36">
        <f t="shared" si="20"/>
        <v>0</v>
      </c>
      <c r="F70" s="36">
        <f t="shared" si="20"/>
        <v>0</v>
      </c>
      <c r="G70" s="36">
        <f t="shared" si="20"/>
        <v>0</v>
      </c>
      <c r="H70" s="36">
        <f t="shared" si="20"/>
        <v>69.989999999999995</v>
      </c>
      <c r="I70" s="36">
        <f t="shared" si="20"/>
        <v>361.06910000000005</v>
      </c>
      <c r="J70" s="36">
        <f t="shared" si="20"/>
        <v>633.31999999999994</v>
      </c>
      <c r="K70" s="36">
        <f t="shared" si="20"/>
        <v>681.92000000000007</v>
      </c>
      <c r="L70" s="36">
        <f t="shared" si="20"/>
        <v>1746.2991</v>
      </c>
      <c r="M70" s="36">
        <f t="shared" si="2"/>
        <v>1746.2991</v>
      </c>
    </row>
    <row r="71" spans="1:13" ht="23.25">
      <c r="A71" s="48"/>
      <c r="B71" s="49" t="s">
        <v>84</v>
      </c>
      <c r="C71" s="36">
        <f>SUM(C59+C64+C66+C70)</f>
        <v>72886.046448029942</v>
      </c>
      <c r="D71" s="36">
        <f>SUM(D59+D64+D66+D70)</f>
        <v>79871.183838362602</v>
      </c>
      <c r="E71" s="36">
        <f>SUM(E59+E64+E66+E70)</f>
        <v>104669.03059532972</v>
      </c>
      <c r="F71" s="36">
        <f>SUM(F59+F64+F66+F70)</f>
        <v>358417.1513582365</v>
      </c>
      <c r="G71" s="36">
        <f t="shared" si="18"/>
        <v>615843.41223995876</v>
      </c>
      <c r="H71" s="36">
        <f>SUM(H59+H64+H66+H70)</f>
        <v>78724.95851622289</v>
      </c>
      <c r="I71" s="36">
        <f>SUM(I59+I64+I66+I70)</f>
        <v>76123.693622337087</v>
      </c>
      <c r="J71" s="36">
        <f>SUM(J59+J64+J66+J70)</f>
        <v>107901.85317049699</v>
      </c>
      <c r="K71" s="36">
        <f>SUM(K59+K64+K66+K70)</f>
        <v>384615.45848733571</v>
      </c>
      <c r="L71" s="36">
        <f>SUM(L59+L64+L66+L70)</f>
        <v>647365.96379639267</v>
      </c>
      <c r="M71" s="36">
        <f t="shared" si="2"/>
        <v>31522.5515564339</v>
      </c>
    </row>
  </sheetData>
  <mergeCells count="9">
    <mergeCell ref="A15:B15"/>
    <mergeCell ref="A2:M2"/>
    <mergeCell ref="A3:M3"/>
    <mergeCell ref="K5:M5"/>
    <mergeCell ref="A6:A7"/>
    <mergeCell ref="B6:B7"/>
    <mergeCell ref="C6:G6"/>
    <mergeCell ref="H6:L6"/>
    <mergeCell ref="M6:M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83"/>
  <sheetViews>
    <sheetView zoomScale="60" zoomScaleNormal="60" workbookViewId="0">
      <selection activeCell="W26" sqref="W26"/>
    </sheetView>
  </sheetViews>
  <sheetFormatPr defaultRowHeight="14.25"/>
  <cols>
    <col min="1" max="1" width="8.42578125" style="345" customWidth="1"/>
    <col min="2" max="2" width="13.5703125" style="345" customWidth="1"/>
    <col min="3" max="3" width="36.140625" style="345" customWidth="1"/>
    <col min="4" max="4" width="14.42578125" style="345" customWidth="1"/>
    <col min="5" max="5" width="13.5703125" style="345" customWidth="1"/>
    <col min="6" max="7" width="13.7109375" style="345" customWidth="1"/>
    <col min="8" max="8" width="10.7109375" style="345" customWidth="1"/>
    <col min="9" max="9" width="12.5703125" style="345" customWidth="1"/>
    <col min="10" max="11" width="11.140625" style="345" customWidth="1"/>
    <col min="12" max="12" width="12.42578125" style="345" customWidth="1"/>
    <col min="13" max="13" width="14.5703125" style="345" customWidth="1"/>
    <col min="14" max="14" width="10.140625" style="345" customWidth="1"/>
    <col min="15" max="15" width="12.5703125" style="345" customWidth="1"/>
    <col min="16" max="16384" width="9.140625" style="345"/>
  </cols>
  <sheetData>
    <row r="1" spans="1:15" ht="30.75" customHeight="1">
      <c r="A1" s="851" t="s">
        <v>405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3"/>
    </row>
    <row r="2" spans="1:15" ht="18" customHeight="1">
      <c r="A2" s="854" t="s">
        <v>406</v>
      </c>
      <c r="B2" s="855"/>
      <c r="C2" s="855"/>
      <c r="D2" s="855"/>
      <c r="E2" s="855"/>
      <c r="F2" s="855"/>
      <c r="G2" s="855"/>
      <c r="H2" s="855"/>
      <c r="I2" s="855"/>
      <c r="J2" s="855"/>
      <c r="K2" s="855"/>
      <c r="L2" s="855"/>
      <c r="M2" s="855"/>
      <c r="N2" s="855"/>
      <c r="O2" s="856"/>
    </row>
    <row r="3" spans="1:15" ht="18" customHeight="1">
      <c r="A3" s="857"/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9"/>
    </row>
    <row r="4" spans="1:15" ht="18">
      <c r="A4" s="860" t="s">
        <v>407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  <c r="M4" s="861"/>
      <c r="N4" s="861"/>
      <c r="O4" s="862"/>
    </row>
    <row r="5" spans="1:15" ht="15" customHeight="1">
      <c r="A5" s="863" t="s">
        <v>408</v>
      </c>
      <c r="B5" s="863" t="s">
        <v>409</v>
      </c>
      <c r="C5" s="863" t="s">
        <v>260</v>
      </c>
      <c r="D5" s="866" t="s">
        <v>410</v>
      </c>
      <c r="E5" s="867"/>
      <c r="F5" s="868"/>
      <c r="G5" s="866" t="s">
        <v>411</v>
      </c>
      <c r="H5" s="867"/>
      <c r="I5" s="868"/>
      <c r="J5" s="866" t="s">
        <v>412</v>
      </c>
      <c r="K5" s="867"/>
      <c r="L5" s="868"/>
      <c r="M5" s="866" t="s">
        <v>169</v>
      </c>
      <c r="N5" s="867"/>
      <c r="O5" s="868"/>
    </row>
    <row r="6" spans="1:15" ht="22.5" customHeight="1">
      <c r="A6" s="864"/>
      <c r="B6" s="864"/>
      <c r="C6" s="864"/>
      <c r="D6" s="848" t="s">
        <v>413</v>
      </c>
      <c r="E6" s="849"/>
      <c r="F6" s="850"/>
      <c r="G6" s="848" t="s">
        <v>414</v>
      </c>
      <c r="H6" s="849"/>
      <c r="I6" s="850"/>
      <c r="J6" s="848" t="s">
        <v>415</v>
      </c>
      <c r="K6" s="849"/>
      <c r="L6" s="850"/>
      <c r="M6" s="848"/>
      <c r="N6" s="849"/>
      <c r="O6" s="850"/>
    </row>
    <row r="7" spans="1:15" ht="54">
      <c r="A7" s="865"/>
      <c r="B7" s="865"/>
      <c r="C7" s="865"/>
      <c r="D7" s="346" t="s">
        <v>416</v>
      </c>
      <c r="E7" s="346" t="s">
        <v>417</v>
      </c>
      <c r="F7" s="346" t="s">
        <v>418</v>
      </c>
      <c r="G7" s="346" t="s">
        <v>416</v>
      </c>
      <c r="H7" s="346" t="s">
        <v>417</v>
      </c>
      <c r="I7" s="346" t="s">
        <v>418</v>
      </c>
      <c r="J7" s="346" t="s">
        <v>416</v>
      </c>
      <c r="K7" s="346" t="s">
        <v>417</v>
      </c>
      <c r="L7" s="346" t="s">
        <v>418</v>
      </c>
      <c r="M7" s="346" t="s">
        <v>416</v>
      </c>
      <c r="N7" s="346" t="s">
        <v>417</v>
      </c>
      <c r="O7" s="346" t="s">
        <v>418</v>
      </c>
    </row>
    <row r="8" spans="1:15" ht="15" customHeight="1">
      <c r="A8" s="347">
        <v>1</v>
      </c>
      <c r="B8" s="845" t="s">
        <v>419</v>
      </c>
      <c r="C8" s="846"/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846"/>
      <c r="O8" s="847"/>
    </row>
    <row r="9" spans="1:15" ht="18">
      <c r="A9" s="347">
        <v>1.1000000000000001</v>
      </c>
      <c r="B9" s="348"/>
      <c r="C9" s="347" t="s">
        <v>20</v>
      </c>
      <c r="D9" s="349">
        <v>3468</v>
      </c>
      <c r="E9" s="349">
        <v>10.67</v>
      </c>
      <c r="F9" s="349">
        <v>10.34</v>
      </c>
      <c r="G9" s="349">
        <v>10432</v>
      </c>
      <c r="H9" s="349">
        <v>276.39</v>
      </c>
      <c r="I9" s="349">
        <v>270.10000000000002</v>
      </c>
      <c r="J9" s="349">
        <v>7783</v>
      </c>
      <c r="K9" s="349">
        <v>585.1</v>
      </c>
      <c r="L9" s="349">
        <v>582.96</v>
      </c>
      <c r="M9" s="349">
        <v>21683</v>
      </c>
      <c r="N9" s="349">
        <v>872.16</v>
      </c>
      <c r="O9" s="349">
        <v>863.4</v>
      </c>
    </row>
    <row r="10" spans="1:15" ht="18">
      <c r="A10" s="348"/>
      <c r="B10" s="348"/>
      <c r="C10" s="348" t="s">
        <v>169</v>
      </c>
      <c r="D10" s="349">
        <v>3468</v>
      </c>
      <c r="E10" s="349">
        <v>10.67</v>
      </c>
      <c r="F10" s="349">
        <v>10.34</v>
      </c>
      <c r="G10" s="349">
        <v>10432</v>
      </c>
      <c r="H10" s="349">
        <v>276.39</v>
      </c>
      <c r="I10" s="349">
        <v>270.10000000000002</v>
      </c>
      <c r="J10" s="349">
        <v>7783</v>
      </c>
      <c r="K10" s="349">
        <v>585.1</v>
      </c>
      <c r="L10" s="349">
        <v>582.96</v>
      </c>
      <c r="M10" s="349">
        <v>21683</v>
      </c>
      <c r="N10" s="349">
        <v>872.16</v>
      </c>
      <c r="O10" s="349">
        <v>863.4</v>
      </c>
    </row>
    <row r="11" spans="1:15" ht="15" customHeight="1">
      <c r="A11" s="347">
        <v>2</v>
      </c>
      <c r="B11" s="845" t="s">
        <v>420</v>
      </c>
      <c r="C11" s="846"/>
      <c r="D11" s="846"/>
      <c r="E11" s="846"/>
      <c r="F11" s="846"/>
      <c r="G11" s="846"/>
      <c r="H11" s="846"/>
      <c r="I11" s="846"/>
      <c r="J11" s="846"/>
      <c r="K11" s="846"/>
      <c r="L11" s="846"/>
      <c r="M11" s="846"/>
      <c r="N11" s="846"/>
      <c r="O11" s="847"/>
    </row>
    <row r="12" spans="1:15" ht="18">
      <c r="A12" s="347">
        <v>2.1</v>
      </c>
      <c r="B12" s="348"/>
      <c r="C12" s="347" t="s">
        <v>24</v>
      </c>
      <c r="D12" s="349">
        <v>124</v>
      </c>
      <c r="E12" s="349">
        <v>0.41</v>
      </c>
      <c r="F12" s="349">
        <v>0.41</v>
      </c>
      <c r="G12" s="349">
        <v>447</v>
      </c>
      <c r="H12" s="349">
        <v>7.13</v>
      </c>
      <c r="I12" s="349">
        <v>7.03</v>
      </c>
      <c r="J12" s="349">
        <v>53</v>
      </c>
      <c r="K12" s="349">
        <v>2.99</v>
      </c>
      <c r="L12" s="349">
        <v>2.9</v>
      </c>
      <c r="M12" s="349">
        <v>624</v>
      </c>
      <c r="N12" s="349">
        <v>10.53</v>
      </c>
      <c r="O12" s="349">
        <v>10.35</v>
      </c>
    </row>
    <row r="13" spans="1:15" ht="18">
      <c r="A13" s="347">
        <v>2.2000000000000002</v>
      </c>
      <c r="B13" s="348"/>
      <c r="C13" s="347" t="s">
        <v>270</v>
      </c>
      <c r="D13" s="349">
        <v>143</v>
      </c>
      <c r="E13" s="349">
        <v>0.64</v>
      </c>
      <c r="F13" s="349">
        <v>0.63</v>
      </c>
      <c r="G13" s="349">
        <v>486</v>
      </c>
      <c r="H13" s="349">
        <v>12.23</v>
      </c>
      <c r="I13" s="349">
        <v>11.46</v>
      </c>
      <c r="J13" s="349">
        <v>218</v>
      </c>
      <c r="K13" s="349">
        <v>19.37</v>
      </c>
      <c r="L13" s="349">
        <v>18.649999999999999</v>
      </c>
      <c r="M13" s="349">
        <v>847</v>
      </c>
      <c r="N13" s="349">
        <v>32.24</v>
      </c>
      <c r="O13" s="349">
        <v>30.74</v>
      </c>
    </row>
    <row r="14" spans="1:15" ht="18">
      <c r="A14" s="347">
        <v>2.2999999999999998</v>
      </c>
      <c r="B14" s="348"/>
      <c r="C14" s="347" t="s">
        <v>26</v>
      </c>
      <c r="D14" s="349">
        <v>297</v>
      </c>
      <c r="E14" s="349">
        <v>1.28</v>
      </c>
      <c r="F14" s="349">
        <v>1.23</v>
      </c>
      <c r="G14" s="349">
        <v>1019</v>
      </c>
      <c r="H14" s="349">
        <v>22.78</v>
      </c>
      <c r="I14" s="349">
        <v>22.11</v>
      </c>
      <c r="J14" s="349">
        <v>235</v>
      </c>
      <c r="K14" s="349">
        <v>20.53</v>
      </c>
      <c r="L14" s="349">
        <v>20.239999999999998</v>
      </c>
      <c r="M14" s="349">
        <v>1551</v>
      </c>
      <c r="N14" s="349">
        <v>44.58</v>
      </c>
      <c r="O14" s="349">
        <v>43.58</v>
      </c>
    </row>
    <row r="15" spans="1:15" ht="18">
      <c r="A15" s="347">
        <v>2.4</v>
      </c>
      <c r="B15" s="348"/>
      <c r="C15" s="347" t="s">
        <v>27</v>
      </c>
      <c r="D15" s="349">
        <v>1349</v>
      </c>
      <c r="E15" s="349">
        <v>4.8499999999999996</v>
      </c>
      <c r="F15" s="349">
        <v>4.84</v>
      </c>
      <c r="G15" s="349">
        <v>2662</v>
      </c>
      <c r="H15" s="349">
        <v>45.11</v>
      </c>
      <c r="I15" s="349">
        <v>42.77</v>
      </c>
      <c r="J15" s="349">
        <v>2917</v>
      </c>
      <c r="K15" s="349">
        <v>228.85</v>
      </c>
      <c r="L15" s="349">
        <v>227.31</v>
      </c>
      <c r="M15" s="349">
        <v>6928</v>
      </c>
      <c r="N15" s="349">
        <v>278.81</v>
      </c>
      <c r="O15" s="349">
        <v>274.92</v>
      </c>
    </row>
    <row r="16" spans="1:15" ht="18">
      <c r="A16" s="347">
        <v>2.5</v>
      </c>
      <c r="B16" s="348"/>
      <c r="C16" s="347" t="s">
        <v>272</v>
      </c>
      <c r="D16" s="349">
        <v>38</v>
      </c>
      <c r="E16" s="349">
        <v>0.14000000000000001</v>
      </c>
      <c r="F16" s="349">
        <v>0.13</v>
      </c>
      <c r="G16" s="349">
        <v>458</v>
      </c>
      <c r="H16" s="349">
        <v>12.68</v>
      </c>
      <c r="I16" s="349">
        <v>10.77</v>
      </c>
      <c r="J16" s="349">
        <v>178</v>
      </c>
      <c r="K16" s="349">
        <v>15.62</v>
      </c>
      <c r="L16" s="349">
        <v>13.54</v>
      </c>
      <c r="M16" s="349">
        <v>674</v>
      </c>
      <c r="N16" s="349">
        <v>28.43</v>
      </c>
      <c r="O16" s="349">
        <v>24.43</v>
      </c>
    </row>
    <row r="17" spans="1:15" ht="18">
      <c r="A17" s="347">
        <v>2.6</v>
      </c>
      <c r="B17" s="348"/>
      <c r="C17" s="347" t="s">
        <v>17</v>
      </c>
      <c r="D17" s="349">
        <v>16001</v>
      </c>
      <c r="E17" s="349">
        <v>61.2</v>
      </c>
      <c r="F17" s="349">
        <v>60.63</v>
      </c>
      <c r="G17" s="349">
        <v>19702</v>
      </c>
      <c r="H17" s="349">
        <v>457.66</v>
      </c>
      <c r="I17" s="349">
        <v>433.05</v>
      </c>
      <c r="J17" s="349">
        <v>3821</v>
      </c>
      <c r="K17" s="349">
        <v>309.83</v>
      </c>
      <c r="L17" s="349">
        <v>290.44</v>
      </c>
      <c r="M17" s="349">
        <v>39524</v>
      </c>
      <c r="N17" s="349">
        <v>828.69</v>
      </c>
      <c r="O17" s="349">
        <v>784.12</v>
      </c>
    </row>
    <row r="18" spans="1:15" ht="18">
      <c r="A18" s="347">
        <v>2.7</v>
      </c>
      <c r="B18" s="348"/>
      <c r="C18" s="347" t="s">
        <v>29</v>
      </c>
      <c r="D18" s="349">
        <v>661</v>
      </c>
      <c r="E18" s="349">
        <v>2.57</v>
      </c>
      <c r="F18" s="349">
        <v>1.1599999999999999</v>
      </c>
      <c r="G18" s="349">
        <v>693</v>
      </c>
      <c r="H18" s="349">
        <v>16.32</v>
      </c>
      <c r="I18" s="349">
        <v>11.12</v>
      </c>
      <c r="J18" s="349">
        <v>109</v>
      </c>
      <c r="K18" s="349">
        <v>8.77</v>
      </c>
      <c r="L18" s="349">
        <v>6.84</v>
      </c>
      <c r="M18" s="349">
        <v>1463</v>
      </c>
      <c r="N18" s="349">
        <v>27.66</v>
      </c>
      <c r="O18" s="349">
        <v>19.13</v>
      </c>
    </row>
    <row r="19" spans="1:15" ht="18">
      <c r="A19" s="347">
        <v>2.8</v>
      </c>
      <c r="B19" s="348"/>
      <c r="C19" s="347" t="s">
        <v>18</v>
      </c>
      <c r="D19" s="349">
        <v>1572</v>
      </c>
      <c r="E19" s="349">
        <v>6.44</v>
      </c>
      <c r="F19" s="349">
        <v>5.0199999999999996</v>
      </c>
      <c r="G19" s="349">
        <v>2829</v>
      </c>
      <c r="H19" s="349">
        <v>74.400000000000006</v>
      </c>
      <c r="I19" s="349">
        <v>71.849999999999994</v>
      </c>
      <c r="J19" s="349">
        <v>2418</v>
      </c>
      <c r="K19" s="349">
        <v>159.38999999999999</v>
      </c>
      <c r="L19" s="349">
        <v>157.21</v>
      </c>
      <c r="M19" s="349">
        <v>6819</v>
      </c>
      <c r="N19" s="349">
        <v>240.22</v>
      </c>
      <c r="O19" s="349">
        <v>234.08</v>
      </c>
    </row>
    <row r="20" spans="1:15" ht="18">
      <c r="A20" s="347">
        <v>2.9</v>
      </c>
      <c r="B20" s="348"/>
      <c r="C20" s="347" t="s">
        <v>30</v>
      </c>
      <c r="D20" s="349">
        <v>65</v>
      </c>
      <c r="E20" s="349">
        <v>0.19</v>
      </c>
      <c r="F20" s="349">
        <v>0.19</v>
      </c>
      <c r="G20" s="349">
        <v>69</v>
      </c>
      <c r="H20" s="349">
        <v>1.21</v>
      </c>
      <c r="I20" s="349">
        <v>1.1100000000000001</v>
      </c>
      <c r="J20" s="349">
        <v>11</v>
      </c>
      <c r="K20" s="349">
        <v>0.85</v>
      </c>
      <c r="L20" s="349">
        <v>0.85</v>
      </c>
      <c r="M20" s="349">
        <v>145</v>
      </c>
      <c r="N20" s="349">
        <v>2.25</v>
      </c>
      <c r="O20" s="349">
        <v>2.14</v>
      </c>
    </row>
    <row r="21" spans="1:15" ht="18">
      <c r="A21" s="347">
        <v>2.1</v>
      </c>
      <c r="B21" s="348"/>
      <c r="C21" s="347" t="s">
        <v>280</v>
      </c>
      <c r="D21" s="349">
        <v>307</v>
      </c>
      <c r="E21" s="349">
        <v>0.57999999999999996</v>
      </c>
      <c r="F21" s="349">
        <v>0.56999999999999995</v>
      </c>
      <c r="G21" s="349">
        <v>529</v>
      </c>
      <c r="H21" s="349">
        <v>11.66</v>
      </c>
      <c r="I21" s="349">
        <v>11.09</v>
      </c>
      <c r="J21" s="349">
        <v>248</v>
      </c>
      <c r="K21" s="349">
        <v>22.18</v>
      </c>
      <c r="L21" s="349">
        <v>21.72</v>
      </c>
      <c r="M21" s="349">
        <v>1084</v>
      </c>
      <c r="N21" s="349">
        <v>34.42</v>
      </c>
      <c r="O21" s="349">
        <v>33.380000000000003</v>
      </c>
    </row>
    <row r="22" spans="1:15" ht="18">
      <c r="A22" s="347">
        <v>2.11</v>
      </c>
      <c r="B22" s="348"/>
      <c r="C22" s="347" t="s">
        <v>32</v>
      </c>
      <c r="D22" s="349">
        <v>750</v>
      </c>
      <c r="E22" s="349">
        <v>2.91</v>
      </c>
      <c r="F22" s="349">
        <v>2.85</v>
      </c>
      <c r="G22" s="349">
        <v>1809</v>
      </c>
      <c r="H22" s="349">
        <v>30.35</v>
      </c>
      <c r="I22" s="349">
        <v>28.13</v>
      </c>
      <c r="J22" s="349">
        <v>205</v>
      </c>
      <c r="K22" s="349">
        <v>16.25</v>
      </c>
      <c r="L22" s="349">
        <v>15.59</v>
      </c>
      <c r="M22" s="349">
        <v>2764</v>
      </c>
      <c r="N22" s="349">
        <v>49.52</v>
      </c>
      <c r="O22" s="349">
        <v>46.57</v>
      </c>
    </row>
    <row r="23" spans="1:15" ht="18">
      <c r="A23" s="347">
        <v>2.12</v>
      </c>
      <c r="B23" s="348"/>
      <c r="C23" s="347" t="s">
        <v>33</v>
      </c>
      <c r="D23" s="349">
        <v>207</v>
      </c>
      <c r="E23" s="349">
        <v>0.75</v>
      </c>
      <c r="F23" s="349">
        <v>0.75</v>
      </c>
      <c r="G23" s="349">
        <v>379</v>
      </c>
      <c r="H23" s="349">
        <v>10.87</v>
      </c>
      <c r="I23" s="349">
        <v>10.74</v>
      </c>
      <c r="J23" s="349">
        <v>115</v>
      </c>
      <c r="K23" s="349">
        <v>9.52</v>
      </c>
      <c r="L23" s="349">
        <v>9.27</v>
      </c>
      <c r="M23" s="349">
        <v>701</v>
      </c>
      <c r="N23" s="349">
        <v>21.13</v>
      </c>
      <c r="O23" s="349">
        <v>20.75</v>
      </c>
    </row>
    <row r="24" spans="1:15" ht="18">
      <c r="A24" s="347">
        <v>2.13</v>
      </c>
      <c r="B24" s="348"/>
      <c r="C24" s="347" t="s">
        <v>34</v>
      </c>
      <c r="D24" s="349">
        <v>463</v>
      </c>
      <c r="E24" s="349">
        <v>2.08</v>
      </c>
      <c r="F24" s="349">
        <v>0.75</v>
      </c>
      <c r="G24" s="349">
        <v>344</v>
      </c>
      <c r="H24" s="349">
        <v>8.7899999999999991</v>
      </c>
      <c r="I24" s="349">
        <v>6.05</v>
      </c>
      <c r="J24" s="349">
        <v>161</v>
      </c>
      <c r="K24" s="349">
        <v>14.27</v>
      </c>
      <c r="L24" s="349">
        <v>10.52</v>
      </c>
      <c r="M24" s="349">
        <v>968</v>
      </c>
      <c r="N24" s="349">
        <v>25.14</v>
      </c>
      <c r="O24" s="349">
        <v>17.309999999999999</v>
      </c>
    </row>
    <row r="25" spans="1:15" ht="18">
      <c r="A25" s="347">
        <v>2.14</v>
      </c>
      <c r="B25" s="348"/>
      <c r="C25" s="347" t="s">
        <v>19</v>
      </c>
      <c r="D25" s="349">
        <v>2522</v>
      </c>
      <c r="E25" s="349">
        <v>10.61</v>
      </c>
      <c r="F25" s="349">
        <v>9.65</v>
      </c>
      <c r="G25" s="349">
        <v>6919</v>
      </c>
      <c r="H25" s="349">
        <v>145</v>
      </c>
      <c r="I25" s="349">
        <v>130.97</v>
      </c>
      <c r="J25" s="349">
        <v>706</v>
      </c>
      <c r="K25" s="349">
        <v>55.6</v>
      </c>
      <c r="L25" s="349">
        <v>45.66</v>
      </c>
      <c r="M25" s="349">
        <v>10147</v>
      </c>
      <c r="N25" s="349">
        <v>211.22</v>
      </c>
      <c r="O25" s="349">
        <v>186.28</v>
      </c>
    </row>
    <row r="26" spans="1:15" ht="18">
      <c r="A26" s="347">
        <v>2.15</v>
      </c>
      <c r="B26" s="348"/>
      <c r="C26" s="347" t="s">
        <v>288</v>
      </c>
      <c r="D26" s="349">
        <v>726</v>
      </c>
      <c r="E26" s="349">
        <v>3.03</v>
      </c>
      <c r="F26" s="349">
        <v>2.4500000000000002</v>
      </c>
      <c r="G26" s="349">
        <v>1657</v>
      </c>
      <c r="H26" s="349">
        <v>34.869999999999997</v>
      </c>
      <c r="I26" s="349">
        <v>31.71</v>
      </c>
      <c r="J26" s="349">
        <v>613</v>
      </c>
      <c r="K26" s="349">
        <v>47.2</v>
      </c>
      <c r="L26" s="349">
        <v>43.83</v>
      </c>
      <c r="M26" s="349">
        <v>2996</v>
      </c>
      <c r="N26" s="349">
        <v>85.1</v>
      </c>
      <c r="O26" s="349">
        <v>77.989999999999995</v>
      </c>
    </row>
    <row r="27" spans="1:15" ht="18">
      <c r="A27" s="347">
        <v>2.16</v>
      </c>
      <c r="B27" s="348"/>
      <c r="C27" s="347" t="s">
        <v>38</v>
      </c>
      <c r="D27" s="349">
        <v>9</v>
      </c>
      <c r="E27" s="349">
        <v>0.04</v>
      </c>
      <c r="F27" s="349">
        <v>0.04</v>
      </c>
      <c r="G27" s="349">
        <v>59</v>
      </c>
      <c r="H27" s="349">
        <v>1.47</v>
      </c>
      <c r="I27" s="349">
        <v>1.39</v>
      </c>
      <c r="J27" s="349">
        <v>6</v>
      </c>
      <c r="K27" s="349">
        <v>0.41</v>
      </c>
      <c r="L27" s="349">
        <v>0.41</v>
      </c>
      <c r="M27" s="349">
        <v>74</v>
      </c>
      <c r="N27" s="349">
        <v>1.92</v>
      </c>
      <c r="O27" s="349">
        <v>1.84</v>
      </c>
    </row>
    <row r="28" spans="1:15" ht="18">
      <c r="A28" s="347">
        <v>2.17</v>
      </c>
      <c r="B28" s="348"/>
      <c r="C28" s="347" t="s">
        <v>285</v>
      </c>
      <c r="D28" s="349">
        <v>19</v>
      </c>
      <c r="E28" s="349">
        <v>0.06</v>
      </c>
      <c r="F28" s="349">
        <v>0.06</v>
      </c>
      <c r="G28" s="349">
        <v>37</v>
      </c>
      <c r="H28" s="349">
        <v>0.93</v>
      </c>
      <c r="I28" s="349">
        <v>0.84</v>
      </c>
      <c r="J28" s="349">
        <v>20</v>
      </c>
      <c r="K28" s="349">
        <v>1.76</v>
      </c>
      <c r="L28" s="349">
        <v>1.7</v>
      </c>
      <c r="M28" s="349">
        <v>76</v>
      </c>
      <c r="N28" s="349">
        <v>2.75</v>
      </c>
      <c r="O28" s="349">
        <v>2.59</v>
      </c>
    </row>
    <row r="29" spans="1:15" ht="18">
      <c r="A29" s="347">
        <v>2.1800000000000002</v>
      </c>
      <c r="B29" s="348"/>
      <c r="C29" s="347" t="s">
        <v>36</v>
      </c>
      <c r="D29" s="349">
        <v>253</v>
      </c>
      <c r="E29" s="349">
        <v>0.93</v>
      </c>
      <c r="F29" s="349">
        <v>0.7</v>
      </c>
      <c r="G29" s="349">
        <v>349</v>
      </c>
      <c r="H29" s="349">
        <v>6.51</v>
      </c>
      <c r="I29" s="349">
        <v>5.5</v>
      </c>
      <c r="J29" s="349">
        <v>47</v>
      </c>
      <c r="K29" s="349">
        <v>4.09</v>
      </c>
      <c r="L29" s="349">
        <v>3.53</v>
      </c>
      <c r="M29" s="349">
        <v>649</v>
      </c>
      <c r="N29" s="349">
        <v>11.53</v>
      </c>
      <c r="O29" s="349">
        <v>9.73</v>
      </c>
    </row>
    <row r="30" spans="1:15" ht="18">
      <c r="A30" s="347">
        <v>2.19</v>
      </c>
      <c r="B30" s="348"/>
      <c r="C30" s="347" t="s">
        <v>21</v>
      </c>
      <c r="D30" s="349">
        <v>2815</v>
      </c>
      <c r="E30" s="349">
        <v>12.73</v>
      </c>
      <c r="F30" s="349">
        <v>12.62</v>
      </c>
      <c r="G30" s="349">
        <v>3257</v>
      </c>
      <c r="H30" s="349">
        <v>72.92</v>
      </c>
      <c r="I30" s="349">
        <v>68.37</v>
      </c>
      <c r="J30" s="349">
        <v>940</v>
      </c>
      <c r="K30" s="349">
        <v>75.430000000000007</v>
      </c>
      <c r="L30" s="349">
        <v>73.8</v>
      </c>
      <c r="M30" s="349">
        <v>7012</v>
      </c>
      <c r="N30" s="349">
        <v>161.09</v>
      </c>
      <c r="O30" s="349">
        <v>154.79</v>
      </c>
    </row>
    <row r="31" spans="1:15" ht="18">
      <c r="A31" s="347">
        <v>2.2000000000000002</v>
      </c>
      <c r="B31" s="348"/>
      <c r="C31" s="347" t="s">
        <v>421</v>
      </c>
      <c r="D31" s="349">
        <v>197</v>
      </c>
      <c r="E31" s="349">
        <v>0.93</v>
      </c>
      <c r="F31" s="349">
        <v>0.93</v>
      </c>
      <c r="G31" s="349">
        <v>510</v>
      </c>
      <c r="H31" s="349">
        <v>14.59</v>
      </c>
      <c r="I31" s="349">
        <v>14.59</v>
      </c>
      <c r="J31" s="349">
        <v>189</v>
      </c>
      <c r="K31" s="349">
        <v>15.55</v>
      </c>
      <c r="L31" s="349">
        <v>15.55</v>
      </c>
      <c r="M31" s="349">
        <v>896</v>
      </c>
      <c r="N31" s="349">
        <v>31.07</v>
      </c>
      <c r="O31" s="349">
        <v>31.07</v>
      </c>
    </row>
    <row r="32" spans="1:15" ht="18">
      <c r="A32" s="348"/>
      <c r="B32" s="348"/>
      <c r="C32" s="348" t="s">
        <v>169</v>
      </c>
      <c r="D32" s="349">
        <v>28518</v>
      </c>
      <c r="E32" s="349">
        <v>112.38</v>
      </c>
      <c r="F32" s="349">
        <v>105.61</v>
      </c>
      <c r="G32" s="349">
        <v>44214</v>
      </c>
      <c r="H32" s="349">
        <v>987.47</v>
      </c>
      <c r="I32" s="349">
        <v>920.65</v>
      </c>
      <c r="J32" s="349">
        <v>13210</v>
      </c>
      <c r="K32" s="349">
        <v>1028.45</v>
      </c>
      <c r="L32" s="349">
        <v>979.53</v>
      </c>
      <c r="M32" s="349">
        <v>85942</v>
      </c>
      <c r="N32" s="349">
        <v>2128.3000000000002</v>
      </c>
      <c r="O32" s="349">
        <v>2005.79</v>
      </c>
    </row>
    <row r="33" spans="1:15" ht="15" customHeight="1">
      <c r="A33" s="347">
        <v>3</v>
      </c>
      <c r="B33" s="845" t="s">
        <v>422</v>
      </c>
      <c r="C33" s="846"/>
      <c r="D33" s="846"/>
      <c r="E33" s="846"/>
      <c r="F33" s="846"/>
      <c r="G33" s="846"/>
      <c r="H33" s="846"/>
      <c r="I33" s="846"/>
      <c r="J33" s="846"/>
      <c r="K33" s="846"/>
      <c r="L33" s="846"/>
      <c r="M33" s="846"/>
      <c r="N33" s="846"/>
      <c r="O33" s="847"/>
    </row>
    <row r="34" spans="1:15" ht="18">
      <c r="A34" s="347">
        <v>3.1</v>
      </c>
      <c r="B34" s="348"/>
      <c r="C34" s="347" t="s">
        <v>423</v>
      </c>
      <c r="D34" s="349">
        <v>0</v>
      </c>
      <c r="E34" s="349">
        <v>0</v>
      </c>
      <c r="F34" s="349">
        <v>0</v>
      </c>
      <c r="G34" s="349">
        <v>8</v>
      </c>
      <c r="H34" s="349">
        <v>0.24</v>
      </c>
      <c r="I34" s="349">
        <v>0.22</v>
      </c>
      <c r="J34" s="349">
        <v>6</v>
      </c>
      <c r="K34" s="349">
        <v>0.54</v>
      </c>
      <c r="L34" s="349">
        <v>0.54</v>
      </c>
      <c r="M34" s="349">
        <v>14</v>
      </c>
      <c r="N34" s="349">
        <v>0.78</v>
      </c>
      <c r="O34" s="349">
        <v>0.76</v>
      </c>
    </row>
    <row r="35" spans="1:15" ht="18">
      <c r="A35" s="347">
        <v>3.2</v>
      </c>
      <c r="B35" s="348"/>
      <c r="C35" s="347" t="s">
        <v>424</v>
      </c>
      <c r="D35" s="349">
        <v>4</v>
      </c>
      <c r="E35" s="349">
        <v>0</v>
      </c>
      <c r="F35" s="349">
        <v>0</v>
      </c>
      <c r="G35" s="349">
        <v>41</v>
      </c>
      <c r="H35" s="349">
        <v>1.42</v>
      </c>
      <c r="I35" s="349">
        <v>1.42</v>
      </c>
      <c r="J35" s="349">
        <v>35</v>
      </c>
      <c r="K35" s="349">
        <v>3.16</v>
      </c>
      <c r="L35" s="349">
        <v>3.15</v>
      </c>
      <c r="M35" s="349">
        <v>80</v>
      </c>
      <c r="N35" s="349">
        <v>4.57</v>
      </c>
      <c r="O35" s="349">
        <v>4.57</v>
      </c>
    </row>
    <row r="36" spans="1:15" ht="18">
      <c r="A36" s="347">
        <v>3.3</v>
      </c>
      <c r="B36" s="348"/>
      <c r="C36" s="347" t="s">
        <v>425</v>
      </c>
      <c r="D36" s="349">
        <v>250</v>
      </c>
      <c r="E36" s="349">
        <v>0.88</v>
      </c>
      <c r="F36" s="349">
        <v>0.63</v>
      </c>
      <c r="G36" s="349">
        <v>1615</v>
      </c>
      <c r="H36" s="349">
        <v>41.68</v>
      </c>
      <c r="I36" s="349">
        <v>25.12</v>
      </c>
      <c r="J36" s="349">
        <v>629</v>
      </c>
      <c r="K36" s="349">
        <v>44.79</v>
      </c>
      <c r="L36" s="349">
        <v>17.78</v>
      </c>
      <c r="M36" s="349">
        <v>2494</v>
      </c>
      <c r="N36" s="349">
        <v>87.35</v>
      </c>
      <c r="O36" s="349">
        <v>43.54</v>
      </c>
    </row>
    <row r="37" spans="1:15" ht="18">
      <c r="A37" s="347">
        <v>3.4</v>
      </c>
      <c r="B37" s="348"/>
      <c r="C37" s="347" t="s">
        <v>283</v>
      </c>
      <c r="D37" s="349">
        <v>0</v>
      </c>
      <c r="E37" s="349">
        <v>0</v>
      </c>
      <c r="F37" s="349">
        <v>0</v>
      </c>
      <c r="G37" s="349">
        <v>105</v>
      </c>
      <c r="H37" s="349">
        <v>2.65</v>
      </c>
      <c r="I37" s="349">
        <v>2.65</v>
      </c>
      <c r="J37" s="349">
        <v>17</v>
      </c>
      <c r="K37" s="349">
        <v>1.19</v>
      </c>
      <c r="L37" s="349">
        <v>1.19</v>
      </c>
      <c r="M37" s="349">
        <v>122</v>
      </c>
      <c r="N37" s="349">
        <v>3.84</v>
      </c>
      <c r="O37" s="349">
        <v>3.84</v>
      </c>
    </row>
    <row r="38" spans="1:15" ht="18">
      <c r="A38" s="347">
        <v>3.5</v>
      </c>
      <c r="B38" s="348"/>
      <c r="C38" s="347" t="s">
        <v>426</v>
      </c>
      <c r="D38" s="349">
        <v>72</v>
      </c>
      <c r="E38" s="349">
        <v>0.14000000000000001</v>
      </c>
      <c r="F38" s="349">
        <v>0.14000000000000001</v>
      </c>
      <c r="G38" s="349">
        <v>610</v>
      </c>
      <c r="H38" s="349">
        <v>19.239999999999998</v>
      </c>
      <c r="I38" s="349">
        <v>19.239999999999998</v>
      </c>
      <c r="J38" s="349">
        <v>85</v>
      </c>
      <c r="K38" s="349">
        <v>6.04</v>
      </c>
      <c r="L38" s="349">
        <v>6.04</v>
      </c>
      <c r="M38" s="349">
        <v>767</v>
      </c>
      <c r="N38" s="349">
        <v>25.42</v>
      </c>
      <c r="O38" s="349">
        <v>25.42</v>
      </c>
    </row>
    <row r="39" spans="1:15" ht="18">
      <c r="A39" s="347">
        <v>3.6</v>
      </c>
      <c r="B39" s="348"/>
      <c r="C39" s="347" t="s">
        <v>391</v>
      </c>
      <c r="D39" s="349">
        <v>1</v>
      </c>
      <c r="E39" s="349">
        <v>0.01</v>
      </c>
      <c r="F39" s="349">
        <v>0.01</v>
      </c>
      <c r="G39" s="349">
        <v>22</v>
      </c>
      <c r="H39" s="349">
        <v>0.89</v>
      </c>
      <c r="I39" s="349">
        <v>0.89</v>
      </c>
      <c r="J39" s="349">
        <v>56</v>
      </c>
      <c r="K39" s="349">
        <v>3.78</v>
      </c>
      <c r="L39" s="349">
        <v>3.78</v>
      </c>
      <c r="M39" s="349">
        <v>79</v>
      </c>
      <c r="N39" s="349">
        <v>4.67</v>
      </c>
      <c r="O39" s="349">
        <v>4.67</v>
      </c>
    </row>
    <row r="40" spans="1:15" ht="18">
      <c r="A40" s="347">
        <v>3.7</v>
      </c>
      <c r="B40" s="348"/>
      <c r="C40" s="347" t="s">
        <v>427</v>
      </c>
      <c r="D40" s="349">
        <v>1</v>
      </c>
      <c r="E40" s="349">
        <v>0</v>
      </c>
      <c r="F40" s="349">
        <v>0</v>
      </c>
      <c r="G40" s="349">
        <v>13</v>
      </c>
      <c r="H40" s="349">
        <v>0.47</v>
      </c>
      <c r="I40" s="349">
        <v>0.47</v>
      </c>
      <c r="J40" s="349">
        <v>23</v>
      </c>
      <c r="K40" s="349">
        <v>2.0299999999999998</v>
      </c>
      <c r="L40" s="349">
        <v>2.0299999999999998</v>
      </c>
      <c r="M40" s="349">
        <v>37</v>
      </c>
      <c r="N40" s="349">
        <v>2.5</v>
      </c>
      <c r="O40" s="349">
        <v>2.5</v>
      </c>
    </row>
    <row r="41" spans="1:15" ht="18">
      <c r="A41" s="347">
        <v>3.8</v>
      </c>
      <c r="B41" s="348"/>
      <c r="C41" s="347" t="s">
        <v>428</v>
      </c>
      <c r="D41" s="349">
        <v>3554</v>
      </c>
      <c r="E41" s="349">
        <v>10.78</v>
      </c>
      <c r="F41" s="349">
        <v>10.77</v>
      </c>
      <c r="G41" s="349">
        <v>233</v>
      </c>
      <c r="H41" s="349">
        <v>7.64</v>
      </c>
      <c r="I41" s="349">
        <v>7.64</v>
      </c>
      <c r="J41" s="349">
        <v>334</v>
      </c>
      <c r="K41" s="349">
        <v>25.17</v>
      </c>
      <c r="L41" s="349">
        <v>25.17</v>
      </c>
      <c r="M41" s="349">
        <v>4121</v>
      </c>
      <c r="N41" s="349">
        <v>43.6</v>
      </c>
      <c r="O41" s="349">
        <v>43.59</v>
      </c>
    </row>
    <row r="42" spans="1:15" ht="18">
      <c r="A42" s="347">
        <v>3.9</v>
      </c>
      <c r="B42" s="348"/>
      <c r="C42" s="347" t="s">
        <v>388</v>
      </c>
      <c r="D42" s="349">
        <v>40136</v>
      </c>
      <c r="E42" s="349">
        <v>100.25</v>
      </c>
      <c r="F42" s="349">
        <v>100.25</v>
      </c>
      <c r="G42" s="349">
        <v>42</v>
      </c>
      <c r="H42" s="349">
        <v>1.59</v>
      </c>
      <c r="I42" s="349">
        <v>1.59</v>
      </c>
      <c r="J42" s="349">
        <v>89</v>
      </c>
      <c r="K42" s="349">
        <v>6.78</v>
      </c>
      <c r="L42" s="349">
        <v>6.78</v>
      </c>
      <c r="M42" s="349">
        <v>40267</v>
      </c>
      <c r="N42" s="349">
        <v>108.62</v>
      </c>
      <c r="O42" s="349">
        <v>108.62</v>
      </c>
    </row>
    <row r="43" spans="1:15" ht="18">
      <c r="A43" s="347">
        <v>3.1</v>
      </c>
      <c r="B43" s="348"/>
      <c r="C43" s="347" t="s">
        <v>55</v>
      </c>
      <c r="D43" s="349">
        <v>105353</v>
      </c>
      <c r="E43" s="349">
        <v>255.81</v>
      </c>
      <c r="F43" s="349">
        <v>255.81</v>
      </c>
      <c r="G43" s="349">
        <v>5016</v>
      </c>
      <c r="H43" s="349">
        <v>55.63</v>
      </c>
      <c r="I43" s="349">
        <v>55.63</v>
      </c>
      <c r="J43" s="349">
        <v>286</v>
      </c>
      <c r="K43" s="349">
        <v>14.89</v>
      </c>
      <c r="L43" s="349">
        <v>14.89</v>
      </c>
      <c r="M43" s="349">
        <v>110655</v>
      </c>
      <c r="N43" s="349">
        <v>326.33</v>
      </c>
      <c r="O43" s="349">
        <v>326.33</v>
      </c>
    </row>
    <row r="44" spans="1:15" ht="18">
      <c r="A44" s="347">
        <v>3.11</v>
      </c>
      <c r="B44" s="348"/>
      <c r="C44" s="347" t="s">
        <v>429</v>
      </c>
      <c r="D44" s="349">
        <v>29672</v>
      </c>
      <c r="E44" s="349">
        <v>83.88</v>
      </c>
      <c r="F44" s="349">
        <v>83.88</v>
      </c>
      <c r="G44" s="349">
        <v>0</v>
      </c>
      <c r="H44" s="349">
        <v>0</v>
      </c>
      <c r="I44" s="349">
        <v>0</v>
      </c>
      <c r="J44" s="349">
        <v>3</v>
      </c>
      <c r="K44" s="349">
        <v>0.22</v>
      </c>
      <c r="L44" s="349">
        <v>0.22</v>
      </c>
      <c r="M44" s="349">
        <v>29675</v>
      </c>
      <c r="N44" s="349">
        <v>84.1</v>
      </c>
      <c r="O44" s="349">
        <v>84.1</v>
      </c>
    </row>
    <row r="45" spans="1:15" ht="18">
      <c r="A45" s="347">
        <v>3.12</v>
      </c>
      <c r="B45" s="348"/>
      <c r="C45" s="347" t="s">
        <v>430</v>
      </c>
      <c r="D45" s="349">
        <v>66371</v>
      </c>
      <c r="E45" s="349">
        <v>177.86</v>
      </c>
      <c r="F45" s="349">
        <v>177.86</v>
      </c>
      <c r="G45" s="349">
        <v>2084</v>
      </c>
      <c r="H45" s="349">
        <v>32.31</v>
      </c>
      <c r="I45" s="349">
        <v>32.31</v>
      </c>
      <c r="J45" s="349">
        <v>265</v>
      </c>
      <c r="K45" s="349">
        <v>17.3</v>
      </c>
      <c r="L45" s="349">
        <v>17.3</v>
      </c>
      <c r="M45" s="349">
        <v>68720</v>
      </c>
      <c r="N45" s="349">
        <v>227.47</v>
      </c>
      <c r="O45" s="349">
        <v>227.47</v>
      </c>
    </row>
    <row r="46" spans="1:15" ht="18">
      <c r="A46" s="347">
        <v>3.13</v>
      </c>
      <c r="B46" s="348"/>
      <c r="C46" s="347" t="s">
        <v>431</v>
      </c>
      <c r="D46" s="349">
        <v>0</v>
      </c>
      <c r="E46" s="349">
        <v>0</v>
      </c>
      <c r="F46" s="349">
        <v>0</v>
      </c>
      <c r="G46" s="349">
        <v>263</v>
      </c>
      <c r="H46" s="349">
        <v>9.9600000000000009</v>
      </c>
      <c r="I46" s="349">
        <v>9.9600000000000009</v>
      </c>
      <c r="J46" s="349">
        <v>152</v>
      </c>
      <c r="K46" s="349">
        <v>8.94</v>
      </c>
      <c r="L46" s="349">
        <v>8.94</v>
      </c>
      <c r="M46" s="349">
        <v>415</v>
      </c>
      <c r="N46" s="349">
        <v>18.899999999999999</v>
      </c>
      <c r="O46" s="349">
        <v>18.899999999999999</v>
      </c>
    </row>
    <row r="47" spans="1:15" ht="18">
      <c r="A47" s="347">
        <v>3.14</v>
      </c>
      <c r="B47" s="348"/>
      <c r="C47" s="347" t="s">
        <v>310</v>
      </c>
      <c r="D47" s="349">
        <v>15054</v>
      </c>
      <c r="E47" s="349">
        <v>44.9</v>
      </c>
      <c r="F47" s="349">
        <v>44.9</v>
      </c>
      <c r="G47" s="349">
        <v>144</v>
      </c>
      <c r="H47" s="349">
        <v>5.15</v>
      </c>
      <c r="I47" s="349">
        <v>5.15</v>
      </c>
      <c r="J47" s="349">
        <v>78</v>
      </c>
      <c r="K47" s="349">
        <v>5.52</v>
      </c>
      <c r="L47" s="349">
        <v>5.52</v>
      </c>
      <c r="M47" s="349">
        <v>15276</v>
      </c>
      <c r="N47" s="349">
        <v>55.57</v>
      </c>
      <c r="O47" s="349">
        <v>55.57</v>
      </c>
    </row>
    <row r="48" spans="1:15" ht="18">
      <c r="A48" s="347">
        <v>3.15</v>
      </c>
      <c r="B48" s="348"/>
      <c r="C48" s="347" t="s">
        <v>432</v>
      </c>
      <c r="D48" s="349">
        <v>47128</v>
      </c>
      <c r="E48" s="349">
        <v>138.25</v>
      </c>
      <c r="F48" s="349">
        <v>138.24</v>
      </c>
      <c r="G48" s="349">
        <v>6574</v>
      </c>
      <c r="H48" s="349">
        <v>62.35</v>
      </c>
      <c r="I48" s="349">
        <v>62.18</v>
      </c>
      <c r="J48" s="349">
        <v>5</v>
      </c>
      <c r="K48" s="349">
        <v>0.26</v>
      </c>
      <c r="L48" s="349">
        <v>0.26</v>
      </c>
      <c r="M48" s="349">
        <v>53707</v>
      </c>
      <c r="N48" s="349">
        <v>200.85</v>
      </c>
      <c r="O48" s="349">
        <v>200.68</v>
      </c>
    </row>
    <row r="49" spans="1:15" ht="18">
      <c r="A49" s="348"/>
      <c r="B49" s="348"/>
      <c r="C49" s="348" t="s">
        <v>169</v>
      </c>
      <c r="D49" s="349">
        <v>307596</v>
      </c>
      <c r="E49" s="349">
        <v>812.75</v>
      </c>
      <c r="F49" s="349">
        <v>812.49</v>
      </c>
      <c r="G49" s="349">
        <v>16770</v>
      </c>
      <c r="H49" s="349">
        <v>241.21</v>
      </c>
      <c r="I49" s="349">
        <v>224.46</v>
      </c>
      <c r="J49" s="349">
        <v>2063</v>
      </c>
      <c r="K49" s="349">
        <v>140.61000000000001</v>
      </c>
      <c r="L49" s="349">
        <v>113.6</v>
      </c>
      <c r="M49" s="349">
        <v>326429</v>
      </c>
      <c r="N49" s="349">
        <v>1194.58</v>
      </c>
      <c r="O49" s="349">
        <v>1150.55</v>
      </c>
    </row>
    <row r="50" spans="1:15" ht="15" customHeight="1">
      <c r="A50" s="347">
        <v>4</v>
      </c>
      <c r="B50" s="845" t="s">
        <v>433</v>
      </c>
      <c r="C50" s="846"/>
      <c r="D50" s="846"/>
      <c r="E50" s="846"/>
      <c r="F50" s="846"/>
      <c r="G50" s="846"/>
      <c r="H50" s="846"/>
      <c r="I50" s="846"/>
      <c r="J50" s="846"/>
      <c r="K50" s="846"/>
      <c r="L50" s="846"/>
      <c r="M50" s="846"/>
      <c r="N50" s="846"/>
      <c r="O50" s="847"/>
    </row>
    <row r="51" spans="1:15" ht="18">
      <c r="A51" s="347">
        <v>4.0999999999999996</v>
      </c>
      <c r="B51" s="348"/>
      <c r="C51" s="347" t="s">
        <v>434</v>
      </c>
      <c r="D51" s="349">
        <v>0</v>
      </c>
      <c r="E51" s="349">
        <v>0</v>
      </c>
      <c r="F51" s="349">
        <v>0</v>
      </c>
      <c r="G51" s="349">
        <v>3</v>
      </c>
      <c r="H51" s="349">
        <v>0.13</v>
      </c>
      <c r="I51" s="349">
        <v>0.13</v>
      </c>
      <c r="J51" s="349">
        <v>9</v>
      </c>
      <c r="K51" s="349">
        <v>0.7</v>
      </c>
      <c r="L51" s="349">
        <v>0.7</v>
      </c>
      <c r="M51" s="349">
        <v>12</v>
      </c>
      <c r="N51" s="349">
        <v>0.83</v>
      </c>
      <c r="O51" s="349">
        <v>0.83</v>
      </c>
    </row>
    <row r="52" spans="1:15" ht="18">
      <c r="A52" s="348"/>
      <c r="B52" s="348"/>
      <c r="C52" s="348" t="s">
        <v>169</v>
      </c>
      <c r="D52" s="349">
        <v>0</v>
      </c>
      <c r="E52" s="349">
        <v>0</v>
      </c>
      <c r="F52" s="349">
        <v>0</v>
      </c>
      <c r="G52" s="349">
        <v>3</v>
      </c>
      <c r="H52" s="349">
        <v>0.13</v>
      </c>
      <c r="I52" s="349">
        <v>0.13</v>
      </c>
      <c r="J52" s="349">
        <v>9</v>
      </c>
      <c r="K52" s="349">
        <v>0.7</v>
      </c>
      <c r="L52" s="349">
        <v>0.7</v>
      </c>
      <c r="M52" s="349">
        <v>12</v>
      </c>
      <c r="N52" s="349">
        <v>0.83</v>
      </c>
      <c r="O52" s="349">
        <v>0.83</v>
      </c>
    </row>
    <row r="53" spans="1:15" ht="15" customHeight="1">
      <c r="A53" s="347">
        <v>5</v>
      </c>
      <c r="B53" s="845" t="s">
        <v>435</v>
      </c>
      <c r="C53" s="846"/>
      <c r="D53" s="846"/>
      <c r="E53" s="846"/>
      <c r="F53" s="846"/>
      <c r="G53" s="846"/>
      <c r="H53" s="846"/>
      <c r="I53" s="846"/>
      <c r="J53" s="846"/>
      <c r="K53" s="846"/>
      <c r="L53" s="846"/>
      <c r="M53" s="846"/>
      <c r="N53" s="846"/>
      <c r="O53" s="847"/>
    </row>
    <row r="54" spans="1:15" ht="18">
      <c r="A54" s="347">
        <v>5.0999999999999996</v>
      </c>
      <c r="B54" s="348"/>
      <c r="C54" s="347" t="s">
        <v>436</v>
      </c>
      <c r="D54" s="349">
        <v>2580</v>
      </c>
      <c r="E54" s="349">
        <v>11.06</v>
      </c>
      <c r="F54" s="349">
        <v>9.77</v>
      </c>
      <c r="G54" s="349">
        <v>3105</v>
      </c>
      <c r="H54" s="349">
        <v>38.79</v>
      </c>
      <c r="I54" s="349">
        <v>35.869999999999997</v>
      </c>
      <c r="J54" s="349">
        <v>79</v>
      </c>
      <c r="K54" s="349">
        <v>6.69</v>
      </c>
      <c r="L54" s="349">
        <v>5.97</v>
      </c>
      <c r="M54" s="349">
        <v>5764</v>
      </c>
      <c r="N54" s="349">
        <v>56.54</v>
      </c>
      <c r="O54" s="349">
        <v>51.61</v>
      </c>
    </row>
    <row r="55" spans="1:15" ht="36">
      <c r="A55" s="347">
        <v>5.2</v>
      </c>
      <c r="B55" s="348"/>
      <c r="C55" s="347" t="s">
        <v>66</v>
      </c>
      <c r="D55" s="349">
        <v>9236</v>
      </c>
      <c r="E55" s="349">
        <v>37.549999999999997</v>
      </c>
      <c r="F55" s="349">
        <v>37.549999999999997</v>
      </c>
      <c r="G55" s="349">
        <v>20269</v>
      </c>
      <c r="H55" s="349">
        <v>348.26</v>
      </c>
      <c r="I55" s="349">
        <v>348.26</v>
      </c>
      <c r="J55" s="349">
        <v>423</v>
      </c>
      <c r="K55" s="349">
        <v>32.380000000000003</v>
      </c>
      <c r="L55" s="349">
        <v>32.380000000000003</v>
      </c>
      <c r="M55" s="349">
        <v>29928</v>
      </c>
      <c r="N55" s="349">
        <v>418.2</v>
      </c>
      <c r="O55" s="349">
        <v>418.2</v>
      </c>
    </row>
    <row r="56" spans="1:15" ht="36">
      <c r="A56" s="347">
        <v>5.3</v>
      </c>
      <c r="B56" s="348"/>
      <c r="C56" s="347" t="s">
        <v>437</v>
      </c>
      <c r="D56" s="349">
        <v>88737</v>
      </c>
      <c r="E56" s="349">
        <v>265.58</v>
      </c>
      <c r="F56" s="349">
        <v>265.58</v>
      </c>
      <c r="G56" s="349">
        <v>52617</v>
      </c>
      <c r="H56" s="349">
        <v>662.51</v>
      </c>
      <c r="I56" s="349">
        <v>655.89</v>
      </c>
      <c r="J56" s="349">
        <v>2979</v>
      </c>
      <c r="K56" s="349">
        <v>221.49</v>
      </c>
      <c r="L56" s="349">
        <v>221.49</v>
      </c>
      <c r="M56" s="349">
        <v>144333</v>
      </c>
      <c r="N56" s="349">
        <v>1149.5899999999999</v>
      </c>
      <c r="O56" s="349">
        <v>1142.96</v>
      </c>
    </row>
    <row r="57" spans="1:15" ht="18">
      <c r="A57" s="348"/>
      <c r="B57" s="348"/>
      <c r="C57" s="348" t="s">
        <v>169</v>
      </c>
      <c r="D57" s="349">
        <v>100553</v>
      </c>
      <c r="E57" s="349">
        <v>314.19</v>
      </c>
      <c r="F57" s="349">
        <v>312.89999999999998</v>
      </c>
      <c r="G57" s="349">
        <v>75991</v>
      </c>
      <c r="H57" s="349">
        <v>1049.56</v>
      </c>
      <c r="I57" s="349">
        <v>1040.02</v>
      </c>
      <c r="J57" s="349">
        <v>3481</v>
      </c>
      <c r="K57" s="349">
        <v>260.57</v>
      </c>
      <c r="L57" s="349">
        <v>259.85000000000002</v>
      </c>
      <c r="M57" s="349">
        <v>180025</v>
      </c>
      <c r="N57" s="349">
        <v>1624.32</v>
      </c>
      <c r="O57" s="349">
        <v>1612.77</v>
      </c>
    </row>
    <row r="58" spans="1:15" ht="15" customHeight="1">
      <c r="A58" s="347">
        <v>6</v>
      </c>
      <c r="B58" s="845" t="s">
        <v>438</v>
      </c>
      <c r="C58" s="846"/>
      <c r="D58" s="846"/>
      <c r="E58" s="846"/>
      <c r="F58" s="846"/>
      <c r="G58" s="846"/>
      <c r="H58" s="846"/>
      <c r="I58" s="846"/>
      <c r="J58" s="846"/>
      <c r="K58" s="846"/>
      <c r="L58" s="846"/>
      <c r="M58" s="846"/>
      <c r="N58" s="846"/>
      <c r="O58" s="847"/>
    </row>
    <row r="59" spans="1:15" ht="18">
      <c r="A59" s="347">
        <v>6.1</v>
      </c>
      <c r="B59" s="348"/>
      <c r="C59" s="347" t="s">
        <v>439</v>
      </c>
      <c r="D59" s="349">
        <v>4462</v>
      </c>
      <c r="E59" s="349">
        <v>14.29</v>
      </c>
      <c r="F59" s="349">
        <v>14.29</v>
      </c>
      <c r="G59" s="349">
        <v>0</v>
      </c>
      <c r="H59" s="349">
        <v>0</v>
      </c>
      <c r="I59" s="349">
        <v>0</v>
      </c>
      <c r="J59" s="349">
        <v>0</v>
      </c>
      <c r="K59" s="349">
        <v>0</v>
      </c>
      <c r="L59" s="349">
        <v>0</v>
      </c>
      <c r="M59" s="349">
        <v>4462</v>
      </c>
      <c r="N59" s="349">
        <v>14.29</v>
      </c>
      <c r="O59" s="349">
        <v>14.29</v>
      </c>
    </row>
    <row r="60" spans="1:15" ht="36">
      <c r="A60" s="347">
        <v>6.2</v>
      </c>
      <c r="B60" s="348"/>
      <c r="C60" s="347" t="s">
        <v>440</v>
      </c>
      <c r="D60" s="349">
        <v>149267</v>
      </c>
      <c r="E60" s="349">
        <v>352.45</v>
      </c>
      <c r="F60" s="349">
        <v>352.45</v>
      </c>
      <c r="G60" s="349">
        <v>49</v>
      </c>
      <c r="H60" s="349">
        <v>0.38</v>
      </c>
      <c r="I60" s="349">
        <v>0.38</v>
      </c>
      <c r="J60" s="349">
        <v>0</v>
      </c>
      <c r="K60" s="349">
        <v>0</v>
      </c>
      <c r="L60" s="349">
        <v>0</v>
      </c>
      <c r="M60" s="349">
        <v>149316</v>
      </c>
      <c r="N60" s="349">
        <v>352.83</v>
      </c>
      <c r="O60" s="349">
        <v>352.83</v>
      </c>
    </row>
    <row r="61" spans="1:15" ht="36">
      <c r="A61" s="347">
        <v>6.3</v>
      </c>
      <c r="B61" s="348"/>
      <c r="C61" s="347" t="s">
        <v>441</v>
      </c>
      <c r="D61" s="349">
        <v>288479</v>
      </c>
      <c r="E61" s="349">
        <v>765.27</v>
      </c>
      <c r="F61" s="349">
        <v>765.27</v>
      </c>
      <c r="G61" s="349">
        <v>10245</v>
      </c>
      <c r="H61" s="349">
        <v>92.06</v>
      </c>
      <c r="I61" s="349">
        <v>92.06</v>
      </c>
      <c r="J61" s="349">
        <v>0</v>
      </c>
      <c r="K61" s="349">
        <v>0</v>
      </c>
      <c r="L61" s="349">
        <v>0</v>
      </c>
      <c r="M61" s="349">
        <v>298724</v>
      </c>
      <c r="N61" s="349">
        <v>857.33</v>
      </c>
      <c r="O61" s="349">
        <v>857.33</v>
      </c>
    </row>
    <row r="62" spans="1:15" ht="36">
      <c r="A62" s="347">
        <v>6.4</v>
      </c>
      <c r="B62" s="348"/>
      <c r="C62" s="347" t="s">
        <v>442</v>
      </c>
      <c r="D62" s="349">
        <v>13207</v>
      </c>
      <c r="E62" s="349">
        <v>31.83</v>
      </c>
      <c r="F62" s="349">
        <v>31.83</v>
      </c>
      <c r="G62" s="349">
        <v>0</v>
      </c>
      <c r="H62" s="349">
        <v>0</v>
      </c>
      <c r="I62" s="349">
        <v>0</v>
      </c>
      <c r="J62" s="349">
        <v>0</v>
      </c>
      <c r="K62" s="349">
        <v>0</v>
      </c>
      <c r="L62" s="349">
        <v>0</v>
      </c>
      <c r="M62" s="349">
        <v>13207</v>
      </c>
      <c r="N62" s="349">
        <v>31.83</v>
      </c>
      <c r="O62" s="349">
        <v>31.83</v>
      </c>
    </row>
    <row r="63" spans="1:15" ht="36">
      <c r="A63" s="347">
        <v>6.5</v>
      </c>
      <c r="B63" s="348"/>
      <c r="C63" s="347" t="s">
        <v>443</v>
      </c>
      <c r="D63" s="349">
        <v>102661</v>
      </c>
      <c r="E63" s="349">
        <v>271.66000000000003</v>
      </c>
      <c r="F63" s="349">
        <v>271.66000000000003</v>
      </c>
      <c r="G63" s="349">
        <v>0</v>
      </c>
      <c r="H63" s="349">
        <v>0</v>
      </c>
      <c r="I63" s="349">
        <v>0</v>
      </c>
      <c r="J63" s="349">
        <v>0</v>
      </c>
      <c r="K63" s="349">
        <v>0</v>
      </c>
      <c r="L63" s="349">
        <v>0</v>
      </c>
      <c r="M63" s="349">
        <v>102661</v>
      </c>
      <c r="N63" s="349">
        <v>271.66000000000003</v>
      </c>
      <c r="O63" s="349">
        <v>271.66000000000003</v>
      </c>
    </row>
    <row r="64" spans="1:15" ht="36">
      <c r="A64" s="347">
        <v>6.6</v>
      </c>
      <c r="B64" s="348"/>
      <c r="C64" s="347" t="s">
        <v>444</v>
      </c>
      <c r="D64" s="349">
        <v>11521</v>
      </c>
      <c r="E64" s="349">
        <v>31.09</v>
      </c>
      <c r="F64" s="349">
        <v>31.09</v>
      </c>
      <c r="G64" s="349">
        <v>571</v>
      </c>
      <c r="H64" s="349">
        <v>2.97</v>
      </c>
      <c r="I64" s="349">
        <v>2.97</v>
      </c>
      <c r="J64" s="349">
        <v>0</v>
      </c>
      <c r="K64" s="349">
        <v>0</v>
      </c>
      <c r="L64" s="349">
        <v>0</v>
      </c>
      <c r="M64" s="349">
        <v>12092</v>
      </c>
      <c r="N64" s="349">
        <v>34.06</v>
      </c>
      <c r="O64" s="349">
        <v>34.06</v>
      </c>
    </row>
    <row r="65" spans="1:15" ht="36">
      <c r="A65" s="347">
        <v>6.7</v>
      </c>
      <c r="B65" s="348"/>
      <c r="C65" s="347" t="s">
        <v>445</v>
      </c>
      <c r="D65" s="349">
        <v>18354</v>
      </c>
      <c r="E65" s="349">
        <v>53.65</v>
      </c>
      <c r="F65" s="349">
        <v>53.65</v>
      </c>
      <c r="G65" s="349">
        <v>488</v>
      </c>
      <c r="H65" s="349">
        <v>2.93</v>
      </c>
      <c r="I65" s="349">
        <v>2.93</v>
      </c>
      <c r="J65" s="349">
        <v>0</v>
      </c>
      <c r="K65" s="349">
        <v>0</v>
      </c>
      <c r="L65" s="349">
        <v>0</v>
      </c>
      <c r="M65" s="349">
        <v>18842</v>
      </c>
      <c r="N65" s="349">
        <v>56.58</v>
      </c>
      <c r="O65" s="349">
        <v>56.58</v>
      </c>
    </row>
    <row r="66" spans="1:15" ht="36">
      <c r="A66" s="347">
        <v>6.8</v>
      </c>
      <c r="B66" s="348"/>
      <c r="C66" s="347" t="s">
        <v>446</v>
      </c>
      <c r="D66" s="349">
        <v>80018</v>
      </c>
      <c r="E66" s="349">
        <v>82.6</v>
      </c>
      <c r="F66" s="349">
        <v>82.6</v>
      </c>
      <c r="G66" s="349">
        <v>0</v>
      </c>
      <c r="H66" s="349">
        <v>0</v>
      </c>
      <c r="I66" s="349">
        <v>0</v>
      </c>
      <c r="J66" s="349">
        <v>0</v>
      </c>
      <c r="K66" s="349">
        <v>0</v>
      </c>
      <c r="L66" s="349">
        <v>0</v>
      </c>
      <c r="M66" s="349">
        <v>80018</v>
      </c>
      <c r="N66" s="349">
        <v>82.6</v>
      </c>
      <c r="O66" s="349">
        <v>82.6</v>
      </c>
    </row>
    <row r="67" spans="1:15" ht="36">
      <c r="A67" s="347">
        <v>6.9</v>
      </c>
      <c r="B67" s="348"/>
      <c r="C67" s="347" t="s">
        <v>447</v>
      </c>
      <c r="D67" s="349">
        <v>41131</v>
      </c>
      <c r="E67" s="349">
        <v>114.39</v>
      </c>
      <c r="F67" s="349">
        <v>114.39</v>
      </c>
      <c r="G67" s="349">
        <v>0</v>
      </c>
      <c r="H67" s="349">
        <v>0</v>
      </c>
      <c r="I67" s="349">
        <v>0</v>
      </c>
      <c r="J67" s="349">
        <v>0</v>
      </c>
      <c r="K67" s="349">
        <v>0</v>
      </c>
      <c r="L67" s="349">
        <v>0</v>
      </c>
      <c r="M67" s="349">
        <v>41131</v>
      </c>
      <c r="N67" s="349">
        <v>114.39</v>
      </c>
      <c r="O67" s="349">
        <v>114.39</v>
      </c>
    </row>
    <row r="68" spans="1:15" ht="36">
      <c r="A68" s="347">
        <v>6.1</v>
      </c>
      <c r="B68" s="348"/>
      <c r="C68" s="347" t="s">
        <v>448</v>
      </c>
      <c r="D68" s="349">
        <v>81</v>
      </c>
      <c r="E68" s="349">
        <v>0.24</v>
      </c>
      <c r="F68" s="349">
        <v>0.24</v>
      </c>
      <c r="G68" s="349">
        <v>0</v>
      </c>
      <c r="H68" s="349">
        <v>0</v>
      </c>
      <c r="I68" s="349">
        <v>0</v>
      </c>
      <c r="J68" s="349">
        <v>0</v>
      </c>
      <c r="K68" s="349">
        <v>0</v>
      </c>
      <c r="L68" s="349">
        <v>0</v>
      </c>
      <c r="M68" s="349">
        <v>81</v>
      </c>
      <c r="N68" s="349">
        <v>0.24</v>
      </c>
      <c r="O68" s="349">
        <v>0.24</v>
      </c>
    </row>
    <row r="69" spans="1:15" ht="18">
      <c r="A69" s="347">
        <v>6.11</v>
      </c>
      <c r="B69" s="348"/>
      <c r="C69" s="347" t="s">
        <v>449</v>
      </c>
      <c r="D69" s="349">
        <v>449186</v>
      </c>
      <c r="E69" s="349">
        <v>1113.97</v>
      </c>
      <c r="F69" s="349">
        <v>958.87</v>
      </c>
      <c r="G69" s="349">
        <v>0</v>
      </c>
      <c r="H69" s="349">
        <v>0</v>
      </c>
      <c r="I69" s="349">
        <v>0</v>
      </c>
      <c r="J69" s="349">
        <v>0</v>
      </c>
      <c r="K69" s="349">
        <v>0</v>
      </c>
      <c r="L69" s="349">
        <v>0</v>
      </c>
      <c r="M69" s="349">
        <v>449186</v>
      </c>
      <c r="N69" s="349">
        <v>1113.97</v>
      </c>
      <c r="O69" s="349">
        <v>958.87</v>
      </c>
    </row>
    <row r="70" spans="1:15" ht="18">
      <c r="A70" s="348"/>
      <c r="B70" s="348"/>
      <c r="C70" s="348" t="s">
        <v>169</v>
      </c>
      <c r="D70" s="349">
        <v>1158367</v>
      </c>
      <c r="E70" s="349">
        <v>2831.43</v>
      </c>
      <c r="F70" s="349">
        <v>2676.33</v>
      </c>
      <c r="G70" s="349">
        <v>11353</v>
      </c>
      <c r="H70" s="349">
        <v>98.34</v>
      </c>
      <c r="I70" s="349">
        <v>98.34</v>
      </c>
      <c r="J70" s="349">
        <v>0</v>
      </c>
      <c r="K70" s="349">
        <v>0</v>
      </c>
      <c r="L70" s="349">
        <v>0</v>
      </c>
      <c r="M70" s="349">
        <v>1169720</v>
      </c>
      <c r="N70" s="349">
        <v>2929.77</v>
      </c>
      <c r="O70" s="349">
        <v>2774.67</v>
      </c>
    </row>
    <row r="71" spans="1:15" ht="15" customHeight="1">
      <c r="A71" s="347">
        <v>7</v>
      </c>
      <c r="B71" s="845" t="s">
        <v>450</v>
      </c>
      <c r="C71" s="846"/>
      <c r="D71" s="846"/>
      <c r="E71" s="846"/>
      <c r="F71" s="846"/>
      <c r="G71" s="846"/>
      <c r="H71" s="846"/>
      <c r="I71" s="846"/>
      <c r="J71" s="846"/>
      <c r="K71" s="846"/>
      <c r="L71" s="846"/>
      <c r="M71" s="846"/>
      <c r="N71" s="846"/>
      <c r="O71" s="847"/>
    </row>
    <row r="72" spans="1:15" ht="18">
      <c r="A72" s="347">
        <v>7.1</v>
      </c>
      <c r="B72" s="348"/>
      <c r="C72" s="347" t="s">
        <v>451</v>
      </c>
      <c r="D72" s="349">
        <v>3089</v>
      </c>
      <c r="E72" s="349">
        <v>11.99</v>
      </c>
      <c r="F72" s="349">
        <v>11.99</v>
      </c>
      <c r="G72" s="349">
        <v>7136</v>
      </c>
      <c r="H72" s="349">
        <v>53.06</v>
      </c>
      <c r="I72" s="349">
        <v>53.06</v>
      </c>
      <c r="J72" s="349">
        <v>93</v>
      </c>
      <c r="K72" s="349">
        <v>6.15</v>
      </c>
      <c r="L72" s="349">
        <v>6.15</v>
      </c>
      <c r="M72" s="349">
        <v>10318</v>
      </c>
      <c r="N72" s="349">
        <v>71.209999999999994</v>
      </c>
      <c r="O72" s="349">
        <v>71.2</v>
      </c>
    </row>
    <row r="73" spans="1:15" ht="18">
      <c r="A73" s="347">
        <v>7.2</v>
      </c>
      <c r="B73" s="348"/>
      <c r="C73" s="347" t="s">
        <v>452</v>
      </c>
      <c r="D73" s="349">
        <v>4012</v>
      </c>
      <c r="E73" s="349">
        <v>17.02</v>
      </c>
      <c r="F73" s="349">
        <v>16.829999999999998</v>
      </c>
      <c r="G73" s="349">
        <v>15777</v>
      </c>
      <c r="H73" s="349">
        <v>167.8</v>
      </c>
      <c r="I73" s="349">
        <v>167.79</v>
      </c>
      <c r="J73" s="349">
        <v>335</v>
      </c>
      <c r="K73" s="349">
        <v>21.96</v>
      </c>
      <c r="L73" s="349">
        <v>21.95</v>
      </c>
      <c r="M73" s="349">
        <v>20124</v>
      </c>
      <c r="N73" s="349">
        <v>206.78</v>
      </c>
      <c r="O73" s="349">
        <v>206.57</v>
      </c>
    </row>
    <row r="74" spans="1:15" ht="18">
      <c r="A74" s="347">
        <v>7.3</v>
      </c>
      <c r="B74" s="348"/>
      <c r="C74" s="347" t="s">
        <v>453</v>
      </c>
      <c r="D74" s="349">
        <v>0</v>
      </c>
      <c r="E74" s="349">
        <v>0</v>
      </c>
      <c r="F74" s="349">
        <v>0</v>
      </c>
      <c r="G74" s="349">
        <v>734</v>
      </c>
      <c r="H74" s="349">
        <v>24.61</v>
      </c>
      <c r="I74" s="349">
        <v>24.61</v>
      </c>
      <c r="J74" s="349">
        <v>177</v>
      </c>
      <c r="K74" s="349">
        <v>11.56</v>
      </c>
      <c r="L74" s="349">
        <v>11.56</v>
      </c>
      <c r="M74" s="349">
        <v>911</v>
      </c>
      <c r="N74" s="349">
        <v>36.159999999999997</v>
      </c>
      <c r="O74" s="349">
        <v>36.159999999999997</v>
      </c>
    </row>
    <row r="75" spans="1:15" ht="18">
      <c r="A75" s="348"/>
      <c r="B75" s="348"/>
      <c r="C75" s="348" t="s">
        <v>169</v>
      </c>
      <c r="D75" s="349">
        <v>7101</v>
      </c>
      <c r="E75" s="349">
        <v>29.01</v>
      </c>
      <c r="F75" s="349">
        <v>28.82</v>
      </c>
      <c r="G75" s="349">
        <v>23647</v>
      </c>
      <c r="H75" s="349">
        <v>245.47</v>
      </c>
      <c r="I75" s="349">
        <v>245.45</v>
      </c>
      <c r="J75" s="349">
        <v>605</v>
      </c>
      <c r="K75" s="349">
        <v>39.67</v>
      </c>
      <c r="L75" s="349">
        <v>39.659999999999997</v>
      </c>
      <c r="M75" s="349">
        <v>31353</v>
      </c>
      <c r="N75" s="349">
        <v>314.14999999999998</v>
      </c>
      <c r="O75" s="349">
        <v>313.94</v>
      </c>
    </row>
    <row r="76" spans="1:15" ht="15" customHeight="1">
      <c r="A76" s="347">
        <v>8</v>
      </c>
      <c r="B76" s="845" t="s">
        <v>454</v>
      </c>
      <c r="C76" s="846"/>
      <c r="D76" s="846"/>
      <c r="E76" s="846"/>
      <c r="F76" s="846"/>
      <c r="G76" s="846"/>
      <c r="H76" s="846"/>
      <c r="I76" s="846"/>
      <c r="J76" s="846"/>
      <c r="K76" s="846"/>
      <c r="L76" s="846"/>
      <c r="M76" s="846"/>
      <c r="N76" s="846"/>
      <c r="O76" s="847"/>
    </row>
    <row r="77" spans="1:15" ht="36">
      <c r="A77" s="347">
        <v>8.1</v>
      </c>
      <c r="B77" s="348"/>
      <c r="C77" s="347" t="s">
        <v>455</v>
      </c>
      <c r="D77" s="349">
        <v>14032</v>
      </c>
      <c r="E77" s="349">
        <v>39.01</v>
      </c>
      <c r="F77" s="349">
        <v>39.01</v>
      </c>
      <c r="G77" s="349">
        <v>15</v>
      </c>
      <c r="H77" s="349">
        <v>0.27</v>
      </c>
      <c r="I77" s="349">
        <v>0.27</v>
      </c>
      <c r="J77" s="349">
        <v>0</v>
      </c>
      <c r="K77" s="349">
        <v>0</v>
      </c>
      <c r="L77" s="349">
        <v>0</v>
      </c>
      <c r="M77" s="349">
        <v>14047</v>
      </c>
      <c r="N77" s="349">
        <v>39.28</v>
      </c>
      <c r="O77" s="349">
        <v>39.28</v>
      </c>
    </row>
    <row r="78" spans="1:15" ht="18">
      <c r="A78" s="347">
        <v>8.1999999999999993</v>
      </c>
      <c r="B78" s="348"/>
      <c r="C78" s="347" t="s">
        <v>456</v>
      </c>
      <c r="D78" s="349">
        <v>26233</v>
      </c>
      <c r="E78" s="349">
        <v>75.34</v>
      </c>
      <c r="F78" s="349">
        <v>75.239999999999995</v>
      </c>
      <c r="G78" s="349">
        <v>1604</v>
      </c>
      <c r="H78" s="349">
        <v>7.93</v>
      </c>
      <c r="I78" s="349">
        <v>7.73</v>
      </c>
      <c r="J78" s="349">
        <v>918</v>
      </c>
      <c r="K78" s="349">
        <v>42.07</v>
      </c>
      <c r="L78" s="349">
        <v>41.99</v>
      </c>
      <c r="M78" s="349">
        <v>28755</v>
      </c>
      <c r="N78" s="349">
        <v>125.34</v>
      </c>
      <c r="O78" s="349">
        <v>124.96</v>
      </c>
    </row>
    <row r="79" spans="1:15" ht="18">
      <c r="A79" s="347">
        <v>8.3000000000000007</v>
      </c>
      <c r="B79" s="348"/>
      <c r="C79" s="347" t="s">
        <v>457</v>
      </c>
      <c r="D79" s="349">
        <v>111988</v>
      </c>
      <c r="E79" s="349">
        <v>392.13</v>
      </c>
      <c r="F79" s="349">
        <v>392.13</v>
      </c>
      <c r="G79" s="349">
        <v>1967</v>
      </c>
      <c r="H79" s="349">
        <v>18.84</v>
      </c>
      <c r="I79" s="349">
        <v>18.84</v>
      </c>
      <c r="J79" s="349">
        <v>0</v>
      </c>
      <c r="K79" s="349">
        <v>0</v>
      </c>
      <c r="L79" s="349">
        <v>0</v>
      </c>
      <c r="M79" s="349">
        <v>113955</v>
      </c>
      <c r="N79" s="349">
        <v>410.96</v>
      </c>
      <c r="O79" s="349">
        <v>410.96</v>
      </c>
    </row>
    <row r="80" spans="1:15" ht="54">
      <c r="A80" s="347">
        <v>8.4</v>
      </c>
      <c r="B80" s="348"/>
      <c r="C80" s="347" t="s">
        <v>458</v>
      </c>
      <c r="D80" s="349">
        <v>27890</v>
      </c>
      <c r="E80" s="349">
        <v>105.67</v>
      </c>
      <c r="F80" s="349">
        <v>105.67</v>
      </c>
      <c r="G80" s="349">
        <v>2422</v>
      </c>
      <c r="H80" s="349">
        <v>31.14</v>
      </c>
      <c r="I80" s="349">
        <v>31.14</v>
      </c>
      <c r="J80" s="349">
        <v>20</v>
      </c>
      <c r="K80" s="349">
        <v>1.8</v>
      </c>
      <c r="L80" s="349">
        <v>1.8</v>
      </c>
      <c r="M80" s="349">
        <v>30332</v>
      </c>
      <c r="N80" s="349">
        <v>138.61000000000001</v>
      </c>
      <c r="O80" s="349">
        <v>138.61000000000001</v>
      </c>
    </row>
    <row r="81" spans="1:15" ht="18">
      <c r="A81" s="347">
        <v>8.5</v>
      </c>
      <c r="B81" s="348"/>
      <c r="C81" s="347" t="s">
        <v>81</v>
      </c>
      <c r="D81" s="349">
        <v>28147</v>
      </c>
      <c r="E81" s="349">
        <v>79.55</v>
      </c>
      <c r="F81" s="349">
        <v>79.55</v>
      </c>
      <c r="G81" s="349">
        <v>0</v>
      </c>
      <c r="H81" s="349">
        <v>0</v>
      </c>
      <c r="I81" s="349">
        <v>0</v>
      </c>
      <c r="J81" s="349">
        <v>0</v>
      </c>
      <c r="K81" s="349">
        <v>0</v>
      </c>
      <c r="L81" s="349">
        <v>0</v>
      </c>
      <c r="M81" s="349">
        <v>28147</v>
      </c>
      <c r="N81" s="349">
        <v>79.55</v>
      </c>
      <c r="O81" s="349">
        <v>79.55</v>
      </c>
    </row>
    <row r="82" spans="1:15" ht="18">
      <c r="A82" s="348"/>
      <c r="B82" s="348"/>
      <c r="C82" s="348" t="s">
        <v>169</v>
      </c>
      <c r="D82" s="349">
        <v>208290</v>
      </c>
      <c r="E82" s="349">
        <v>691.69</v>
      </c>
      <c r="F82" s="349">
        <v>691.59</v>
      </c>
      <c r="G82" s="349">
        <v>6008</v>
      </c>
      <c r="H82" s="349">
        <v>58.17</v>
      </c>
      <c r="I82" s="349">
        <v>57.98</v>
      </c>
      <c r="J82" s="349">
        <v>938</v>
      </c>
      <c r="K82" s="349">
        <v>43.87</v>
      </c>
      <c r="L82" s="349">
        <v>43.79</v>
      </c>
      <c r="M82" s="349">
        <v>215236</v>
      </c>
      <c r="N82" s="349">
        <v>793.74</v>
      </c>
      <c r="O82" s="349">
        <v>793.36</v>
      </c>
    </row>
    <row r="83" spans="1:15" s="351" customFormat="1" ht="42.75" customHeight="1">
      <c r="A83" s="350"/>
      <c r="B83" s="350"/>
      <c r="C83" s="350" t="s">
        <v>84</v>
      </c>
      <c r="D83" s="350">
        <v>1813893</v>
      </c>
      <c r="E83" s="350">
        <v>4802.13</v>
      </c>
      <c r="F83" s="350">
        <v>4638.09</v>
      </c>
      <c r="G83" s="350">
        <v>188418</v>
      </c>
      <c r="H83" s="350">
        <v>2956.76</v>
      </c>
      <c r="I83" s="350">
        <v>2857.13</v>
      </c>
      <c r="J83" s="350">
        <v>28089</v>
      </c>
      <c r="K83" s="350">
        <v>2098.9699999999998</v>
      </c>
      <c r="L83" s="350">
        <v>2020.1</v>
      </c>
      <c r="M83" s="350">
        <v>2030400</v>
      </c>
      <c r="N83" s="350">
        <v>9857.85</v>
      </c>
      <c r="O83" s="350">
        <v>9515.31</v>
      </c>
    </row>
  </sheetData>
  <mergeCells count="21">
    <mergeCell ref="B33:O33"/>
    <mergeCell ref="A1:O1"/>
    <mergeCell ref="A2:O3"/>
    <mergeCell ref="A4:O4"/>
    <mergeCell ref="A5:A7"/>
    <mergeCell ref="B5:B7"/>
    <mergeCell ref="C5:C7"/>
    <mergeCell ref="D5:F5"/>
    <mergeCell ref="G5:I5"/>
    <mergeCell ref="J5:L5"/>
    <mergeCell ref="M5:O6"/>
    <mergeCell ref="D6:F6"/>
    <mergeCell ref="G6:I6"/>
    <mergeCell ref="J6:L6"/>
    <mergeCell ref="B8:O8"/>
    <mergeCell ref="B11:O11"/>
    <mergeCell ref="B50:O50"/>
    <mergeCell ref="B53:O53"/>
    <mergeCell ref="B58:O58"/>
    <mergeCell ref="B71:O71"/>
    <mergeCell ref="B76:O7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74"/>
  <sheetViews>
    <sheetView topLeftCell="A2" zoomScale="40" zoomScaleNormal="40" workbookViewId="0">
      <selection activeCell="AH14" sqref="AH14"/>
    </sheetView>
  </sheetViews>
  <sheetFormatPr defaultRowHeight="20.25"/>
  <cols>
    <col min="1" max="1" width="11.5703125" style="97" bestFit="1" customWidth="1"/>
    <col min="2" max="2" width="37.140625" style="97" customWidth="1"/>
    <col min="3" max="3" width="17.5703125" style="97" customWidth="1"/>
    <col min="4" max="4" width="17.85546875" style="97" customWidth="1"/>
    <col min="5" max="5" width="16.7109375" style="97" customWidth="1"/>
    <col min="6" max="6" width="16.85546875" style="97" customWidth="1"/>
    <col min="7" max="7" width="18.140625" style="97" customWidth="1"/>
    <col min="8" max="8" width="18.85546875" style="97" customWidth="1"/>
    <col min="9" max="9" width="16" style="97" customWidth="1"/>
    <col min="10" max="10" width="16.85546875" style="97" customWidth="1"/>
    <col min="11" max="11" width="15.5703125" style="97" customWidth="1"/>
    <col min="12" max="12" width="16.28515625" style="97" customWidth="1"/>
    <col min="13" max="13" width="15.140625" style="97" customWidth="1"/>
    <col min="14" max="14" width="16" style="97" customWidth="1"/>
    <col min="15" max="15" width="17.85546875" style="97" customWidth="1"/>
    <col min="16" max="16" width="18.42578125" style="97" customWidth="1"/>
    <col min="17" max="17" width="17" style="97" customWidth="1"/>
    <col min="18" max="18" width="15.5703125" style="97" customWidth="1"/>
    <col min="19" max="19" width="13.85546875" style="97" customWidth="1"/>
    <col min="20" max="20" width="14.140625" style="97" customWidth="1"/>
    <col min="21" max="21" width="15.28515625" style="97" customWidth="1"/>
    <col min="22" max="22" width="13.85546875" style="97" customWidth="1"/>
    <col min="23" max="23" width="14.5703125" style="97" customWidth="1"/>
    <col min="24" max="24" width="17.42578125" style="97" customWidth="1"/>
    <col min="25" max="25" width="19.42578125" style="97" customWidth="1"/>
    <col min="26" max="26" width="17.42578125" style="97" customWidth="1"/>
    <col min="27" max="27" width="19.7109375" style="97" customWidth="1"/>
    <col min="28" max="28" width="17.7109375" style="97" customWidth="1"/>
    <col min="29" max="29" width="20.42578125" style="97" customWidth="1"/>
    <col min="30" max="30" width="11.42578125" style="97" customWidth="1"/>
    <col min="31" max="16384" width="9.140625" style="97"/>
  </cols>
  <sheetData>
    <row r="1" spans="1:31" s="353" customFormat="1" ht="30" hidden="1">
      <c r="A1" s="879" t="s">
        <v>459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  <c r="R1" s="879"/>
      <c r="S1" s="879"/>
      <c r="T1" s="879"/>
      <c r="U1" s="879"/>
      <c r="V1" s="879"/>
      <c r="W1" s="879"/>
      <c r="X1" s="879"/>
      <c r="Y1" s="879"/>
      <c r="Z1" s="879"/>
      <c r="AA1" s="352"/>
      <c r="AB1" s="352"/>
      <c r="AC1" s="352"/>
    </row>
    <row r="2" spans="1:31" s="353" customFormat="1" ht="35.25">
      <c r="A2" s="880" t="s">
        <v>460</v>
      </c>
      <c r="B2" s="880"/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R2" s="880"/>
      <c r="S2" s="880"/>
      <c r="T2" s="880"/>
      <c r="U2" s="880"/>
      <c r="V2" s="880"/>
      <c r="W2" s="880"/>
      <c r="X2" s="880"/>
      <c r="Y2" s="880"/>
      <c r="Z2" s="880"/>
      <c r="AA2" s="352"/>
      <c r="AB2" s="352"/>
      <c r="AC2" s="352"/>
    </row>
    <row r="3" spans="1:31" s="353" customFormat="1" ht="39.75" customHeight="1" thickBot="1">
      <c r="A3" s="881" t="s">
        <v>461</v>
      </c>
      <c r="B3" s="882"/>
      <c r="C3" s="879"/>
      <c r="D3" s="879"/>
      <c r="E3" s="879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2"/>
      <c r="Q3" s="882"/>
      <c r="R3" s="882"/>
      <c r="S3" s="882"/>
      <c r="T3" s="882"/>
      <c r="U3" s="882"/>
      <c r="V3" s="882"/>
      <c r="W3" s="882"/>
      <c r="X3" s="882"/>
      <c r="Y3" s="882"/>
      <c r="Z3" s="882"/>
      <c r="AA3" s="882"/>
      <c r="AB3" s="882"/>
      <c r="AC3" s="882"/>
    </row>
    <row r="4" spans="1:31" ht="15.75" customHeight="1">
      <c r="A4" s="883" t="s">
        <v>462</v>
      </c>
      <c r="B4" s="884" t="s">
        <v>94</v>
      </c>
      <c r="C4" s="885" t="s">
        <v>95</v>
      </c>
      <c r="D4" s="886"/>
      <c r="E4" s="887"/>
      <c r="F4" s="891" t="s">
        <v>96</v>
      </c>
      <c r="G4" s="869"/>
      <c r="H4" s="892"/>
      <c r="I4" s="895" t="s">
        <v>97</v>
      </c>
      <c r="J4" s="869"/>
      <c r="K4" s="892"/>
      <c r="L4" s="870" t="s">
        <v>98</v>
      </c>
      <c r="M4" s="870"/>
      <c r="N4" s="870"/>
      <c r="O4" s="870" t="s">
        <v>99</v>
      </c>
      <c r="P4" s="870"/>
      <c r="Q4" s="870"/>
      <c r="R4" s="872" t="s">
        <v>100</v>
      </c>
      <c r="S4" s="873"/>
      <c r="T4" s="874"/>
      <c r="U4" s="872" t="s">
        <v>101</v>
      </c>
      <c r="V4" s="873"/>
      <c r="W4" s="874"/>
      <c r="X4" s="870" t="s">
        <v>102</v>
      </c>
      <c r="Y4" s="870"/>
      <c r="Z4" s="870"/>
      <c r="AA4" s="870" t="s">
        <v>463</v>
      </c>
      <c r="AB4" s="870"/>
      <c r="AC4" s="870"/>
    </row>
    <row r="5" spans="1:31" ht="28.5" customHeight="1" thickBot="1">
      <c r="A5" s="883"/>
      <c r="B5" s="884"/>
      <c r="C5" s="888"/>
      <c r="D5" s="889"/>
      <c r="E5" s="890"/>
      <c r="F5" s="893"/>
      <c r="G5" s="893"/>
      <c r="H5" s="894"/>
      <c r="I5" s="896"/>
      <c r="J5" s="893"/>
      <c r="K5" s="894"/>
      <c r="L5" s="870"/>
      <c r="M5" s="870"/>
      <c r="N5" s="870"/>
      <c r="O5" s="870"/>
      <c r="P5" s="870"/>
      <c r="Q5" s="870"/>
      <c r="R5" s="875"/>
      <c r="S5" s="876"/>
      <c r="T5" s="877"/>
      <c r="U5" s="875"/>
      <c r="V5" s="876"/>
      <c r="W5" s="877"/>
      <c r="X5" s="870"/>
      <c r="Y5" s="870"/>
      <c r="Z5" s="870"/>
      <c r="AA5" s="870"/>
      <c r="AB5" s="870"/>
      <c r="AC5" s="870"/>
    </row>
    <row r="6" spans="1:31">
      <c r="A6" s="883"/>
      <c r="B6" s="870"/>
      <c r="C6" s="673" t="s">
        <v>464</v>
      </c>
      <c r="D6" s="878" t="s">
        <v>465</v>
      </c>
      <c r="E6" s="878"/>
      <c r="F6" s="870" t="s">
        <v>464</v>
      </c>
      <c r="G6" s="871" t="s">
        <v>465</v>
      </c>
      <c r="H6" s="871"/>
      <c r="I6" s="870" t="s">
        <v>464</v>
      </c>
      <c r="J6" s="871" t="s">
        <v>465</v>
      </c>
      <c r="K6" s="871"/>
      <c r="L6" s="870" t="s">
        <v>464</v>
      </c>
      <c r="M6" s="871" t="s">
        <v>465</v>
      </c>
      <c r="N6" s="871"/>
      <c r="O6" s="870" t="s">
        <v>464</v>
      </c>
      <c r="P6" s="871" t="s">
        <v>465</v>
      </c>
      <c r="Q6" s="871"/>
      <c r="R6" s="870" t="s">
        <v>464</v>
      </c>
      <c r="S6" s="871" t="s">
        <v>465</v>
      </c>
      <c r="T6" s="871"/>
      <c r="U6" s="870" t="s">
        <v>464</v>
      </c>
      <c r="V6" s="871" t="s">
        <v>465</v>
      </c>
      <c r="W6" s="871"/>
      <c r="X6" s="870" t="s">
        <v>464</v>
      </c>
      <c r="Y6" s="871" t="s">
        <v>465</v>
      </c>
      <c r="Z6" s="871"/>
      <c r="AA6" s="870" t="s">
        <v>464</v>
      </c>
      <c r="AB6" s="871" t="s">
        <v>465</v>
      </c>
      <c r="AC6" s="871"/>
    </row>
    <row r="7" spans="1:31" ht="55.5" customHeight="1">
      <c r="A7" s="883"/>
      <c r="B7" s="870"/>
      <c r="C7" s="870"/>
      <c r="D7" s="354" t="s">
        <v>466</v>
      </c>
      <c r="E7" s="354" t="s">
        <v>467</v>
      </c>
      <c r="F7" s="870"/>
      <c r="G7" s="354" t="s">
        <v>466</v>
      </c>
      <c r="H7" s="354" t="s">
        <v>467</v>
      </c>
      <c r="I7" s="870"/>
      <c r="J7" s="354" t="s">
        <v>466</v>
      </c>
      <c r="K7" s="354" t="s">
        <v>467</v>
      </c>
      <c r="L7" s="870"/>
      <c r="M7" s="354" t="s">
        <v>466</v>
      </c>
      <c r="N7" s="354" t="s">
        <v>467</v>
      </c>
      <c r="O7" s="870"/>
      <c r="P7" s="354" t="s">
        <v>466</v>
      </c>
      <c r="Q7" s="354" t="s">
        <v>467</v>
      </c>
      <c r="R7" s="870"/>
      <c r="S7" s="354" t="s">
        <v>466</v>
      </c>
      <c r="T7" s="354" t="s">
        <v>467</v>
      </c>
      <c r="U7" s="870"/>
      <c r="V7" s="354" t="s">
        <v>466</v>
      </c>
      <c r="W7" s="354" t="s">
        <v>467</v>
      </c>
      <c r="X7" s="870"/>
      <c r="Y7" s="354" t="s">
        <v>466</v>
      </c>
      <c r="Z7" s="354" t="s">
        <v>467</v>
      </c>
      <c r="AA7" s="870"/>
      <c r="AB7" s="354" t="s">
        <v>466</v>
      </c>
      <c r="AC7" s="354" t="s">
        <v>467</v>
      </c>
    </row>
    <row r="8" spans="1:31" ht="33.75" customHeight="1">
      <c r="A8" s="355" t="s">
        <v>15</v>
      </c>
      <c r="B8" s="356" t="s">
        <v>16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</row>
    <row r="9" spans="1:31" ht="44.1" customHeight="1">
      <c r="A9" s="27">
        <v>1</v>
      </c>
      <c r="B9" s="65" t="s">
        <v>17</v>
      </c>
      <c r="C9" s="357">
        <v>12716.0736</v>
      </c>
      <c r="D9" s="357">
        <v>2352.85</v>
      </c>
      <c r="E9" s="357">
        <v>5347.94</v>
      </c>
      <c r="F9" s="357">
        <v>10105.9121</v>
      </c>
      <c r="G9" s="357">
        <v>491.32</v>
      </c>
      <c r="H9" s="357">
        <v>859.81</v>
      </c>
      <c r="I9" s="357">
        <v>497.85050000000001</v>
      </c>
      <c r="J9" s="357">
        <v>0</v>
      </c>
      <c r="K9" s="357">
        <v>0</v>
      </c>
      <c r="L9" s="357">
        <v>714.54570000000001</v>
      </c>
      <c r="M9" s="357">
        <v>110.46</v>
      </c>
      <c r="N9" s="357">
        <v>130.75</v>
      </c>
      <c r="O9" s="357">
        <v>2321.1190000000001</v>
      </c>
      <c r="P9" s="357">
        <v>24.5</v>
      </c>
      <c r="Q9" s="357">
        <v>81.88</v>
      </c>
      <c r="R9" s="357">
        <v>129.51849999999999</v>
      </c>
      <c r="S9" s="357">
        <v>0</v>
      </c>
      <c r="T9" s="357">
        <v>0.01</v>
      </c>
      <c r="U9" s="357">
        <v>199.20505</v>
      </c>
      <c r="V9" s="357">
        <v>0</v>
      </c>
      <c r="W9" s="357">
        <v>0</v>
      </c>
      <c r="X9" s="357">
        <v>2482.8443499999998</v>
      </c>
      <c r="Y9" s="357">
        <v>4.33</v>
      </c>
      <c r="Z9" s="357">
        <v>5.8</v>
      </c>
      <c r="AA9" s="357">
        <v>29167.068800000001</v>
      </c>
      <c r="AB9" s="357">
        <f t="shared" ref="AB9:AC9" si="0">SUM(D9+G9+J9+M9+P9+S9+V9+Y9)</f>
        <v>2983.46</v>
      </c>
      <c r="AC9" s="357">
        <f t="shared" si="0"/>
        <v>6426.1900000000005</v>
      </c>
      <c r="AD9" s="353"/>
      <c r="AE9" s="353"/>
    </row>
    <row r="10" spans="1:31" ht="44.1" customHeight="1">
      <c r="A10" s="27">
        <v>2</v>
      </c>
      <c r="B10" s="65" t="s">
        <v>18</v>
      </c>
      <c r="C10" s="357">
        <v>5313.1441999999997</v>
      </c>
      <c r="D10" s="357">
        <v>271.93284149999999</v>
      </c>
      <c r="E10" s="357">
        <v>3270.8628414999998</v>
      </c>
      <c r="F10" s="357">
        <v>3452.7993999999999</v>
      </c>
      <c r="G10" s="357">
        <v>2043.318283799</v>
      </c>
      <c r="H10" s="357">
        <v>4198.801283799</v>
      </c>
      <c r="I10" s="357">
        <v>93.823999999999998</v>
      </c>
      <c r="J10" s="357">
        <v>0</v>
      </c>
      <c r="K10" s="357">
        <v>39.590000000000003</v>
      </c>
      <c r="L10" s="357">
        <v>238.47839999999999</v>
      </c>
      <c r="M10" s="357">
        <v>26.317310514999999</v>
      </c>
      <c r="N10" s="357">
        <v>34.987310514999997</v>
      </c>
      <c r="O10" s="357">
        <v>727.02940000000001</v>
      </c>
      <c r="P10" s="357">
        <v>39.032549351</v>
      </c>
      <c r="Q10" s="357">
        <v>118.922949351</v>
      </c>
      <c r="R10" s="357">
        <v>74.470100000000002</v>
      </c>
      <c r="S10" s="357">
        <v>16.729254483999998</v>
      </c>
      <c r="T10" s="357">
        <v>29.799254483999999</v>
      </c>
      <c r="U10" s="357">
        <v>113.4795</v>
      </c>
      <c r="V10" s="357">
        <v>2.0899999999999998E-2</v>
      </c>
      <c r="W10" s="357">
        <v>3.9E-2</v>
      </c>
      <c r="X10" s="357">
        <v>509.21589999999998</v>
      </c>
      <c r="Y10" s="357">
        <v>0</v>
      </c>
      <c r="Z10" s="357">
        <v>0</v>
      </c>
      <c r="AA10" s="357">
        <v>10522.4409</v>
      </c>
      <c r="AB10" s="357">
        <f t="shared" ref="AB10:AC13" si="1">SUM(D10+G10+J10+M10+P10+S10+V10+Y10)</f>
        <v>2397.3511396489998</v>
      </c>
      <c r="AC10" s="357">
        <f t="shared" si="1"/>
        <v>7693.0026396489993</v>
      </c>
      <c r="AD10" s="353"/>
      <c r="AE10" s="353"/>
    </row>
    <row r="11" spans="1:31" ht="44.1" customHeight="1">
      <c r="A11" s="27">
        <v>3</v>
      </c>
      <c r="B11" s="65" t="s">
        <v>19</v>
      </c>
      <c r="C11" s="357">
        <v>6456.6772000000001</v>
      </c>
      <c r="D11" s="357">
        <v>835.95</v>
      </c>
      <c r="E11" s="357">
        <v>2247.0315999999998</v>
      </c>
      <c r="F11" s="357">
        <v>4246.0812999999998</v>
      </c>
      <c r="G11" s="357">
        <v>2354.39</v>
      </c>
      <c r="H11" s="357">
        <v>4702.6531999999997</v>
      </c>
      <c r="I11" s="357">
        <v>132.51480000000001</v>
      </c>
      <c r="J11" s="357">
        <v>4.84</v>
      </c>
      <c r="K11" s="357">
        <v>10.5227</v>
      </c>
      <c r="L11" s="357">
        <v>424.97039999999998</v>
      </c>
      <c r="M11" s="357">
        <v>79.53</v>
      </c>
      <c r="N11" s="357">
        <v>97.077299999999994</v>
      </c>
      <c r="O11" s="357">
        <v>1194.9082000000001</v>
      </c>
      <c r="P11" s="357">
        <v>73.64</v>
      </c>
      <c r="Q11" s="357">
        <v>146.60140000000001</v>
      </c>
      <c r="R11" s="357">
        <v>78.835499999999996</v>
      </c>
      <c r="S11" s="357">
        <v>0.1</v>
      </c>
      <c r="T11" s="357">
        <v>0.2104</v>
      </c>
      <c r="U11" s="357">
        <v>89.545500000000004</v>
      </c>
      <c r="V11" s="357">
        <v>0.04</v>
      </c>
      <c r="W11" s="357">
        <v>0.21210000000000001</v>
      </c>
      <c r="X11" s="357">
        <v>1096.6422</v>
      </c>
      <c r="Y11" s="357">
        <v>0</v>
      </c>
      <c r="Z11" s="357">
        <v>4.3756000000000004</v>
      </c>
      <c r="AA11" s="357">
        <v>13720.1751</v>
      </c>
      <c r="AB11" s="357">
        <f t="shared" si="1"/>
        <v>3348.4900000000002</v>
      </c>
      <c r="AC11" s="357">
        <f t="shared" si="1"/>
        <v>7208.684299999999</v>
      </c>
      <c r="AD11" s="353"/>
      <c r="AE11" s="353"/>
    </row>
    <row r="12" spans="1:31" ht="44.1" customHeight="1">
      <c r="A12" s="27">
        <v>4</v>
      </c>
      <c r="B12" s="65" t="s">
        <v>20</v>
      </c>
      <c r="C12" s="357">
        <v>16510.3256</v>
      </c>
      <c r="D12" s="357">
        <v>1489.1306999999999</v>
      </c>
      <c r="E12" s="357">
        <v>3363.9198999999999</v>
      </c>
      <c r="F12" s="357">
        <v>6870.5562</v>
      </c>
      <c r="G12" s="357">
        <v>3872.1849999999999</v>
      </c>
      <c r="H12" s="357">
        <v>8274.8616000000002</v>
      </c>
      <c r="I12" s="357">
        <v>1208.3671999999999</v>
      </c>
      <c r="J12" s="357">
        <v>288.93400000000003</v>
      </c>
      <c r="K12" s="357">
        <v>614.58460000000002</v>
      </c>
      <c r="L12" s="357">
        <v>894.23699999999997</v>
      </c>
      <c r="M12" s="357">
        <v>129.36930000000001</v>
      </c>
      <c r="N12" s="357">
        <v>181.45650000000001</v>
      </c>
      <c r="O12" s="357">
        <v>5532.5990000000002</v>
      </c>
      <c r="P12" s="357">
        <v>162.15479999999999</v>
      </c>
      <c r="Q12" s="357">
        <v>249.69049999999999</v>
      </c>
      <c r="R12" s="357">
        <v>221.05233200000001</v>
      </c>
      <c r="S12" s="357">
        <v>0</v>
      </c>
      <c r="T12" s="357">
        <v>0.43859999999999999</v>
      </c>
      <c r="U12" s="357">
        <v>266.05357400000003</v>
      </c>
      <c r="V12" s="357">
        <v>0</v>
      </c>
      <c r="W12" s="357">
        <v>7.9339000000000004</v>
      </c>
      <c r="X12" s="357">
        <v>2113.2233940000001</v>
      </c>
      <c r="Y12" s="357">
        <v>0</v>
      </c>
      <c r="Z12" s="357">
        <v>0</v>
      </c>
      <c r="AA12" s="357">
        <v>33616.414299999997</v>
      </c>
      <c r="AB12" s="357">
        <f t="shared" si="1"/>
        <v>5941.7738000000008</v>
      </c>
      <c r="AC12" s="357">
        <f t="shared" si="1"/>
        <v>12692.885600000001</v>
      </c>
      <c r="AD12" s="353"/>
      <c r="AE12" s="353"/>
    </row>
    <row r="13" spans="1:31" ht="44.1" customHeight="1">
      <c r="A13" s="27">
        <v>5</v>
      </c>
      <c r="B13" s="65" t="s">
        <v>21</v>
      </c>
      <c r="C13" s="357">
        <v>5558.4669999999996</v>
      </c>
      <c r="D13" s="357">
        <v>943.88938136599995</v>
      </c>
      <c r="E13" s="357">
        <v>1999.9677813660001</v>
      </c>
      <c r="F13" s="357">
        <v>3690.5061999999998</v>
      </c>
      <c r="G13" s="357">
        <v>418.27646706736999</v>
      </c>
      <c r="H13" s="357">
        <v>1143.43845131748</v>
      </c>
      <c r="I13" s="357">
        <v>163.9237</v>
      </c>
      <c r="J13" s="357">
        <v>0</v>
      </c>
      <c r="K13" s="357">
        <v>0</v>
      </c>
      <c r="L13" s="357">
        <v>396.21570000000003</v>
      </c>
      <c r="M13" s="357">
        <v>69.275571600000006</v>
      </c>
      <c r="N13" s="357">
        <v>86.129371599999999</v>
      </c>
      <c r="O13" s="357">
        <v>959.56590000000006</v>
      </c>
      <c r="P13" s="357">
        <v>139.06564211</v>
      </c>
      <c r="Q13" s="357">
        <v>343.34524211000002</v>
      </c>
      <c r="R13" s="357">
        <v>77.238299999999995</v>
      </c>
      <c r="S13" s="357">
        <v>6.5000000000000002E-2</v>
      </c>
      <c r="T13" s="357">
        <v>0.23499999999999999</v>
      </c>
      <c r="U13" s="357">
        <v>130.98179999999999</v>
      </c>
      <c r="V13" s="357">
        <v>4.3611050999999996</v>
      </c>
      <c r="W13" s="357">
        <v>21.1919051</v>
      </c>
      <c r="X13" s="357">
        <v>870.86720000000003</v>
      </c>
      <c r="Y13" s="357">
        <v>16.510260500000001</v>
      </c>
      <c r="Z13" s="357">
        <v>71.586260499999995</v>
      </c>
      <c r="AA13" s="357">
        <v>11847.765799999999</v>
      </c>
      <c r="AB13" s="357">
        <f t="shared" si="1"/>
        <v>1591.44342774337</v>
      </c>
      <c r="AC13" s="357">
        <f t="shared" si="1"/>
        <v>3665.8940119934805</v>
      </c>
      <c r="AD13" s="353"/>
      <c r="AE13" s="353"/>
    </row>
    <row r="14" spans="1:31" ht="44.1" customHeight="1">
      <c r="A14" s="27"/>
      <c r="B14" s="58" t="s">
        <v>22</v>
      </c>
      <c r="C14" s="357">
        <f t="shared" ref="C14:AC14" si="2">SUM(C9:C13)</f>
        <v>46554.687599999997</v>
      </c>
      <c r="D14" s="357">
        <f t="shared" si="2"/>
        <v>5893.7529228659996</v>
      </c>
      <c r="E14" s="357">
        <f t="shared" si="2"/>
        <v>16229.722122866</v>
      </c>
      <c r="F14" s="357">
        <f t="shared" si="2"/>
        <v>28365.855199999998</v>
      </c>
      <c r="G14" s="357">
        <f t="shared" si="2"/>
        <v>9179.4897508663689</v>
      </c>
      <c r="H14" s="357">
        <f t="shared" si="2"/>
        <v>19179.564535116482</v>
      </c>
      <c r="I14" s="357">
        <f t="shared" si="2"/>
        <v>2096.4802</v>
      </c>
      <c r="J14" s="357">
        <f t="shared" si="2"/>
        <v>293.774</v>
      </c>
      <c r="K14" s="357">
        <f t="shared" si="2"/>
        <v>664.69730000000004</v>
      </c>
      <c r="L14" s="357">
        <f t="shared" si="2"/>
        <v>2668.4472000000001</v>
      </c>
      <c r="M14" s="357">
        <f t="shared" si="2"/>
        <v>414.95218211500003</v>
      </c>
      <c r="N14" s="357">
        <f t="shared" si="2"/>
        <v>530.40048211499993</v>
      </c>
      <c r="O14" s="357">
        <f t="shared" si="2"/>
        <v>10735.2215</v>
      </c>
      <c r="P14" s="357">
        <f t="shared" si="2"/>
        <v>438.39299146099995</v>
      </c>
      <c r="Q14" s="357">
        <f t="shared" si="2"/>
        <v>940.44009146100007</v>
      </c>
      <c r="R14" s="357">
        <f t="shared" si="2"/>
        <v>581.114732</v>
      </c>
      <c r="S14" s="357">
        <f t="shared" si="2"/>
        <v>16.894254484000001</v>
      </c>
      <c r="T14" s="357">
        <f t="shared" si="2"/>
        <v>30.693254484000001</v>
      </c>
      <c r="U14" s="357">
        <f t="shared" si="2"/>
        <v>799.26542400000005</v>
      </c>
      <c r="V14" s="357">
        <f t="shared" si="2"/>
        <v>4.4220050999999998</v>
      </c>
      <c r="W14" s="357">
        <f t="shared" si="2"/>
        <v>29.376905100000002</v>
      </c>
      <c r="X14" s="357">
        <f t="shared" si="2"/>
        <v>7072.7930439999991</v>
      </c>
      <c r="Y14" s="357">
        <f t="shared" si="2"/>
        <v>20.840260499999999</v>
      </c>
      <c r="Z14" s="357">
        <f t="shared" si="2"/>
        <v>81.761860499999997</v>
      </c>
      <c r="AA14" s="357">
        <f t="shared" si="2"/>
        <v>98873.864899999986</v>
      </c>
      <c r="AB14" s="357">
        <f t="shared" si="2"/>
        <v>16262.518367392371</v>
      </c>
      <c r="AC14" s="357">
        <f t="shared" si="2"/>
        <v>37686.656551642482</v>
      </c>
      <c r="AD14" s="353"/>
      <c r="AE14" s="353"/>
    </row>
    <row r="15" spans="1:31" ht="44.1" customHeight="1">
      <c r="A15" s="42" t="s">
        <v>143</v>
      </c>
      <c r="B15" s="59" t="s">
        <v>468</v>
      </c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</row>
    <row r="16" spans="1:31" ht="44.1" customHeight="1">
      <c r="A16" s="42">
        <v>1</v>
      </c>
      <c r="B16" s="65" t="s">
        <v>24</v>
      </c>
      <c r="C16" s="357">
        <v>152.20230000000001</v>
      </c>
      <c r="D16" s="357">
        <v>0.11</v>
      </c>
      <c r="E16" s="357">
        <v>0.2</v>
      </c>
      <c r="F16" s="357">
        <v>143.60310000000001</v>
      </c>
      <c r="G16" s="357">
        <v>1.67</v>
      </c>
      <c r="H16" s="357">
        <v>4.8479999999999999</v>
      </c>
      <c r="I16" s="357">
        <v>6.32</v>
      </c>
      <c r="J16" s="357">
        <v>0</v>
      </c>
      <c r="K16" s="357">
        <v>0</v>
      </c>
      <c r="L16" s="357">
        <v>20.69</v>
      </c>
      <c r="M16" s="357">
        <v>0</v>
      </c>
      <c r="N16" s="357">
        <v>0</v>
      </c>
      <c r="O16" s="357">
        <v>107.4156</v>
      </c>
      <c r="P16" s="357">
        <v>0</v>
      </c>
      <c r="Q16" s="357">
        <v>2.06</v>
      </c>
      <c r="R16" s="357">
        <v>5.2161</v>
      </c>
      <c r="S16" s="357">
        <v>0</v>
      </c>
      <c r="T16" s="357">
        <v>0</v>
      </c>
      <c r="U16" s="357">
        <v>4.1364999999999998</v>
      </c>
      <c r="V16" s="357">
        <v>0</v>
      </c>
      <c r="W16" s="357">
        <v>0</v>
      </c>
      <c r="X16" s="357">
        <v>51.237499999999997</v>
      </c>
      <c r="Y16" s="357">
        <v>0</v>
      </c>
      <c r="Z16" s="357">
        <v>0</v>
      </c>
      <c r="AA16" s="357">
        <v>490.8211</v>
      </c>
      <c r="AB16" s="357">
        <f t="shared" ref="AB16:AC31" si="3">SUM(D16+G16+J16+M16+P16+S16+V16+Y16)</f>
        <v>1.78</v>
      </c>
      <c r="AC16" s="357">
        <f t="shared" si="3"/>
        <v>7.1080000000000005</v>
      </c>
      <c r="AD16" s="353"/>
    </row>
    <row r="17" spans="1:30" ht="30">
      <c r="A17" s="42">
        <v>2</v>
      </c>
      <c r="B17" s="65" t="s">
        <v>25</v>
      </c>
      <c r="C17" s="357">
        <v>382.62880000000001</v>
      </c>
      <c r="D17" s="357">
        <v>82.040199999999999</v>
      </c>
      <c r="E17" s="357">
        <v>354.50099999999998</v>
      </c>
      <c r="F17" s="357">
        <v>725.1961</v>
      </c>
      <c r="G17" s="357">
        <v>239.81440000000001</v>
      </c>
      <c r="H17" s="357">
        <v>885.68389999999999</v>
      </c>
      <c r="I17" s="357">
        <v>31.731000000000002</v>
      </c>
      <c r="J17" s="357">
        <v>0</v>
      </c>
      <c r="K17" s="357">
        <v>0</v>
      </c>
      <c r="L17" s="357">
        <v>53.8767</v>
      </c>
      <c r="M17" s="357">
        <v>4.7206999999999999</v>
      </c>
      <c r="N17" s="357">
        <v>6.4741999999999997</v>
      </c>
      <c r="O17" s="357">
        <v>274.12970000000001</v>
      </c>
      <c r="P17" s="357">
        <v>46.249099999999999</v>
      </c>
      <c r="Q17" s="357">
        <v>81.292000000000002</v>
      </c>
      <c r="R17" s="357">
        <v>7.1071999999999997</v>
      </c>
      <c r="S17" s="357">
        <v>0</v>
      </c>
      <c r="T17" s="357">
        <v>0</v>
      </c>
      <c r="U17" s="357">
        <v>15.3056</v>
      </c>
      <c r="V17" s="357">
        <v>0</v>
      </c>
      <c r="W17" s="357">
        <v>0</v>
      </c>
      <c r="X17" s="357">
        <v>138.52379999999999</v>
      </c>
      <c r="Y17" s="357">
        <v>0.23599999999999999</v>
      </c>
      <c r="Z17" s="357">
        <v>0.23599999999999999</v>
      </c>
      <c r="AA17" s="357">
        <v>1628.4989</v>
      </c>
      <c r="AB17" s="357">
        <f t="shared" si="3"/>
        <v>373.06040000000002</v>
      </c>
      <c r="AC17" s="357">
        <f t="shared" si="3"/>
        <v>1328.1871000000001</v>
      </c>
      <c r="AD17" s="353"/>
    </row>
    <row r="18" spans="1:30" ht="30">
      <c r="A18" s="42">
        <v>3</v>
      </c>
      <c r="B18" s="65" t="s">
        <v>26</v>
      </c>
      <c r="C18" s="357">
        <v>437.3519</v>
      </c>
      <c r="D18" s="357">
        <v>112.97</v>
      </c>
      <c r="E18" s="357">
        <v>175.47</v>
      </c>
      <c r="F18" s="357">
        <v>466.1062</v>
      </c>
      <c r="G18" s="357">
        <v>18.64</v>
      </c>
      <c r="H18" s="357">
        <v>29.03</v>
      </c>
      <c r="I18" s="357">
        <v>29.849</v>
      </c>
      <c r="J18" s="357">
        <v>0</v>
      </c>
      <c r="K18" s="357">
        <v>0</v>
      </c>
      <c r="L18" s="357">
        <v>37.521599999999999</v>
      </c>
      <c r="M18" s="357">
        <v>2.46</v>
      </c>
      <c r="N18" s="357">
        <v>3.82</v>
      </c>
      <c r="O18" s="357">
        <v>124.76730000000001</v>
      </c>
      <c r="P18" s="357">
        <v>43.33</v>
      </c>
      <c r="Q18" s="357">
        <v>67.3</v>
      </c>
      <c r="R18" s="357">
        <v>13.6905</v>
      </c>
      <c r="S18" s="357">
        <v>0</v>
      </c>
      <c r="T18" s="357">
        <v>0</v>
      </c>
      <c r="U18" s="357">
        <v>17.4572</v>
      </c>
      <c r="V18" s="357">
        <v>0</v>
      </c>
      <c r="W18" s="357">
        <v>0</v>
      </c>
      <c r="X18" s="357">
        <v>109.51090000000001</v>
      </c>
      <c r="Y18" s="357">
        <v>24.55</v>
      </c>
      <c r="Z18" s="357">
        <v>38.130000000000003</v>
      </c>
      <c r="AA18" s="357">
        <v>1236.2546</v>
      </c>
      <c r="AB18" s="357">
        <f t="shared" si="3"/>
        <v>201.95000000000005</v>
      </c>
      <c r="AC18" s="357">
        <f t="shared" si="3"/>
        <v>313.75</v>
      </c>
      <c r="AD18" s="353"/>
    </row>
    <row r="19" spans="1:30" ht="30">
      <c r="A19" s="42">
        <v>4</v>
      </c>
      <c r="B19" s="65" t="s">
        <v>27</v>
      </c>
      <c r="C19" s="357">
        <v>1725.5985000000001</v>
      </c>
      <c r="D19" s="357">
        <v>382.4194</v>
      </c>
      <c r="E19" s="357">
        <v>679.99379999999996</v>
      </c>
      <c r="F19" s="357">
        <v>1250.2059999999999</v>
      </c>
      <c r="G19" s="357">
        <v>200.96536</v>
      </c>
      <c r="H19" s="357">
        <v>1288.1921600000001</v>
      </c>
      <c r="I19" s="357">
        <v>11.3362</v>
      </c>
      <c r="J19" s="357">
        <v>41.379399999999997</v>
      </c>
      <c r="K19" s="357">
        <v>78.121799999999993</v>
      </c>
      <c r="L19" s="357">
        <v>65.018199999999993</v>
      </c>
      <c r="M19" s="357">
        <v>9.6067999999999998</v>
      </c>
      <c r="N19" s="357">
        <v>12.754799999999999</v>
      </c>
      <c r="O19" s="357">
        <v>182.70439999999999</v>
      </c>
      <c r="P19" s="357">
        <v>21.001300000000001</v>
      </c>
      <c r="Q19" s="357">
        <v>39.964399999999998</v>
      </c>
      <c r="R19" s="357">
        <v>23.626799999999999</v>
      </c>
      <c r="S19" s="357">
        <v>0</v>
      </c>
      <c r="T19" s="357">
        <v>0</v>
      </c>
      <c r="U19" s="357">
        <v>35.932699999999997</v>
      </c>
      <c r="V19" s="357">
        <v>3.5499999999999997E-2</v>
      </c>
      <c r="W19" s="357">
        <v>5.3100000000000001E-2</v>
      </c>
      <c r="X19" s="357">
        <v>125.3503</v>
      </c>
      <c r="Y19" s="357">
        <v>0.42399999999999999</v>
      </c>
      <c r="Z19" s="357">
        <v>0.71740000000000004</v>
      </c>
      <c r="AA19" s="357">
        <v>3419.7730999999999</v>
      </c>
      <c r="AB19" s="357">
        <f t="shared" si="3"/>
        <v>655.83176000000003</v>
      </c>
      <c r="AC19" s="357">
        <f t="shared" si="3"/>
        <v>2099.7974599999998</v>
      </c>
      <c r="AD19" s="353"/>
    </row>
    <row r="20" spans="1:30" ht="52.5">
      <c r="A20" s="42">
        <v>5</v>
      </c>
      <c r="B20" s="65" t="s">
        <v>28</v>
      </c>
      <c r="C20" s="357">
        <v>288.65280000000001</v>
      </c>
      <c r="D20" s="357">
        <v>61.011000000000003</v>
      </c>
      <c r="E20" s="357">
        <v>112.8956</v>
      </c>
      <c r="F20" s="357">
        <v>1118.7179000000001</v>
      </c>
      <c r="G20" s="357">
        <v>471.51</v>
      </c>
      <c r="H20" s="357">
        <v>907.84519999999998</v>
      </c>
      <c r="I20" s="357">
        <v>3.5550000000000002</v>
      </c>
      <c r="J20" s="357">
        <v>0.2</v>
      </c>
      <c r="K20" s="357">
        <v>9.8468999999999998</v>
      </c>
      <c r="L20" s="357">
        <v>31.7211</v>
      </c>
      <c r="M20" s="357">
        <v>2.8237999999999999</v>
      </c>
      <c r="N20" s="357">
        <v>3.3637000000000001</v>
      </c>
      <c r="O20" s="357">
        <v>132.36580000000001</v>
      </c>
      <c r="P20" s="357">
        <v>20.321300000000001</v>
      </c>
      <c r="Q20" s="357">
        <v>26.4846</v>
      </c>
      <c r="R20" s="357">
        <v>11.666</v>
      </c>
      <c r="S20" s="357">
        <v>0.115</v>
      </c>
      <c r="T20" s="357">
        <v>0.23</v>
      </c>
      <c r="U20" s="357">
        <v>16.5303</v>
      </c>
      <c r="V20" s="357">
        <v>2.1697000000000002</v>
      </c>
      <c r="W20" s="357">
        <v>4.9378000000000002</v>
      </c>
      <c r="X20" s="357">
        <v>57.524700000000003</v>
      </c>
      <c r="Y20" s="357">
        <v>0.65649999999999997</v>
      </c>
      <c r="Z20" s="357">
        <v>1.1063000000000001</v>
      </c>
      <c r="AA20" s="357">
        <v>1660.7336</v>
      </c>
      <c r="AB20" s="357">
        <f t="shared" si="3"/>
        <v>558.80730000000005</v>
      </c>
      <c r="AC20" s="357">
        <f t="shared" si="3"/>
        <v>1066.7101</v>
      </c>
      <c r="AD20" s="353"/>
    </row>
    <row r="21" spans="1:30" ht="52.5">
      <c r="A21" s="42">
        <v>6</v>
      </c>
      <c r="B21" s="65" t="s">
        <v>29</v>
      </c>
      <c r="C21" s="357">
        <v>505.93689999999998</v>
      </c>
      <c r="D21" s="357">
        <v>38.7712</v>
      </c>
      <c r="E21" s="357">
        <v>142.20580000000001</v>
      </c>
      <c r="F21" s="357">
        <v>448.70519999999999</v>
      </c>
      <c r="G21" s="357">
        <v>1.8019000000000001</v>
      </c>
      <c r="H21" s="357">
        <v>728.15189999999996</v>
      </c>
      <c r="I21" s="357">
        <v>9.1760000000000002</v>
      </c>
      <c r="J21" s="357">
        <v>0</v>
      </c>
      <c r="K21" s="357">
        <v>0</v>
      </c>
      <c r="L21" s="357">
        <v>200.5813</v>
      </c>
      <c r="M21" s="357">
        <v>3.0413999999999999</v>
      </c>
      <c r="N21" s="357">
        <v>8.7868999999999993</v>
      </c>
      <c r="O21" s="357">
        <v>199.9529</v>
      </c>
      <c r="P21" s="357">
        <v>9.1959</v>
      </c>
      <c r="Q21" s="357">
        <v>18.506399999999999</v>
      </c>
      <c r="R21" s="357">
        <v>12.1389</v>
      </c>
      <c r="S21" s="357">
        <v>0</v>
      </c>
      <c r="T21" s="357">
        <v>0</v>
      </c>
      <c r="U21" s="357">
        <v>15.1577</v>
      </c>
      <c r="V21" s="357">
        <v>0</v>
      </c>
      <c r="W21" s="357">
        <v>0</v>
      </c>
      <c r="X21" s="357">
        <v>58.020400000000002</v>
      </c>
      <c r="Y21" s="357">
        <v>0.32319999999999999</v>
      </c>
      <c r="Z21" s="357">
        <v>40.647799999999997</v>
      </c>
      <c r="AA21" s="357">
        <v>1449.6693</v>
      </c>
      <c r="AB21" s="357">
        <f t="shared" si="3"/>
        <v>53.133600000000008</v>
      </c>
      <c r="AC21" s="357">
        <f t="shared" si="3"/>
        <v>938.29879999999991</v>
      </c>
      <c r="AD21" s="353"/>
    </row>
    <row r="22" spans="1:30" ht="30">
      <c r="A22" s="42">
        <v>7</v>
      </c>
      <c r="B22" s="65" t="s">
        <v>30</v>
      </c>
      <c r="C22" s="357">
        <v>182.2259</v>
      </c>
      <c r="D22" s="357">
        <v>1.19</v>
      </c>
      <c r="E22" s="357">
        <v>6.19</v>
      </c>
      <c r="F22" s="357">
        <v>557.50239999999997</v>
      </c>
      <c r="G22" s="357">
        <v>14.71</v>
      </c>
      <c r="H22" s="357">
        <v>32.69</v>
      </c>
      <c r="I22" s="357">
        <v>6.444</v>
      </c>
      <c r="J22" s="357">
        <v>0</v>
      </c>
      <c r="K22" s="357">
        <v>0</v>
      </c>
      <c r="L22" s="357">
        <v>15.5434</v>
      </c>
      <c r="M22" s="357">
        <v>0</v>
      </c>
      <c r="N22" s="357">
        <v>0.22</v>
      </c>
      <c r="O22" s="357">
        <v>71.257400000000004</v>
      </c>
      <c r="P22" s="357">
        <v>0</v>
      </c>
      <c r="Q22" s="357">
        <v>1.71</v>
      </c>
      <c r="R22" s="357">
        <v>4.7537000000000003</v>
      </c>
      <c r="S22" s="357">
        <v>0</v>
      </c>
      <c r="T22" s="357">
        <v>0</v>
      </c>
      <c r="U22" s="357">
        <v>4.3297999999999996</v>
      </c>
      <c r="V22" s="357">
        <v>0</v>
      </c>
      <c r="W22" s="357">
        <v>0</v>
      </c>
      <c r="X22" s="357">
        <v>27.132999999999999</v>
      </c>
      <c r="Y22" s="357">
        <v>0</v>
      </c>
      <c r="Z22" s="357">
        <v>1.73</v>
      </c>
      <c r="AA22" s="357">
        <v>869.18960000000004</v>
      </c>
      <c r="AB22" s="357">
        <f t="shared" si="3"/>
        <v>15.9</v>
      </c>
      <c r="AC22" s="357">
        <f t="shared" si="3"/>
        <v>42.539999999999992</v>
      </c>
      <c r="AD22" s="353"/>
    </row>
    <row r="23" spans="1:30" ht="30">
      <c r="A23" s="42">
        <v>8</v>
      </c>
      <c r="B23" s="65" t="s">
        <v>31</v>
      </c>
      <c r="C23" s="357">
        <v>735.86339999999996</v>
      </c>
      <c r="D23" s="357">
        <v>186.43950000000001</v>
      </c>
      <c r="E23" s="357">
        <v>449.88350000000003</v>
      </c>
      <c r="F23" s="357">
        <v>565.52390000000003</v>
      </c>
      <c r="G23" s="357">
        <v>79.903009999999995</v>
      </c>
      <c r="H23" s="357">
        <v>198.99501000000001</v>
      </c>
      <c r="I23" s="357">
        <v>5.69</v>
      </c>
      <c r="J23" s="357">
        <v>0</v>
      </c>
      <c r="K23" s="357">
        <v>0</v>
      </c>
      <c r="L23" s="357">
        <v>49.552199999999999</v>
      </c>
      <c r="M23" s="357">
        <v>19.170999999999999</v>
      </c>
      <c r="N23" s="357">
        <v>29.564499999999999</v>
      </c>
      <c r="O23" s="357">
        <v>142.83330000000001</v>
      </c>
      <c r="P23" s="357">
        <v>40.917700000000004</v>
      </c>
      <c r="Q23" s="357">
        <v>58.567433333333298</v>
      </c>
      <c r="R23" s="357">
        <v>11.418699999999999</v>
      </c>
      <c r="S23" s="357">
        <v>0</v>
      </c>
      <c r="T23" s="357">
        <v>0</v>
      </c>
      <c r="U23" s="357">
        <v>18.567900000000002</v>
      </c>
      <c r="V23" s="357">
        <v>0</v>
      </c>
      <c r="W23" s="357">
        <v>0</v>
      </c>
      <c r="X23" s="357">
        <v>117.9495</v>
      </c>
      <c r="Y23" s="357">
        <v>4.1300000000000003E-2</v>
      </c>
      <c r="Z23" s="357">
        <v>0.1507</v>
      </c>
      <c r="AA23" s="357">
        <v>1647.3988999999999</v>
      </c>
      <c r="AB23" s="357">
        <f t="shared" si="3"/>
        <v>326.47251</v>
      </c>
      <c r="AC23" s="357">
        <f t="shared" si="3"/>
        <v>737.16114333333326</v>
      </c>
      <c r="AD23" s="353"/>
    </row>
    <row r="24" spans="1:30" ht="52.5">
      <c r="A24" s="42">
        <v>9</v>
      </c>
      <c r="B24" s="65" t="s">
        <v>32</v>
      </c>
      <c r="C24" s="357">
        <v>1277.3584000000001</v>
      </c>
      <c r="D24" s="357">
        <v>80.403741005000001</v>
      </c>
      <c r="E24" s="357">
        <v>163.62825367299999</v>
      </c>
      <c r="F24" s="357">
        <v>699.5231</v>
      </c>
      <c r="G24" s="357">
        <v>73.341804445999998</v>
      </c>
      <c r="H24" s="357">
        <v>155.60258237799999</v>
      </c>
      <c r="I24" s="357">
        <v>29.902000000000001</v>
      </c>
      <c r="J24" s="357">
        <v>0</v>
      </c>
      <c r="K24" s="357">
        <v>0</v>
      </c>
      <c r="L24" s="357">
        <v>73.668199999999999</v>
      </c>
      <c r="M24" s="357">
        <v>0.96104630000000002</v>
      </c>
      <c r="N24" s="357">
        <v>1.4772213000000001</v>
      </c>
      <c r="O24" s="357">
        <v>268.1891</v>
      </c>
      <c r="P24" s="357">
        <v>19.475854609999999</v>
      </c>
      <c r="Q24" s="357">
        <v>33.346927078</v>
      </c>
      <c r="R24" s="357">
        <v>25.4375</v>
      </c>
      <c r="S24" s="357">
        <v>0</v>
      </c>
      <c r="T24" s="357">
        <v>0</v>
      </c>
      <c r="U24" s="357">
        <v>35.398899999999998</v>
      </c>
      <c r="V24" s="357">
        <v>1.65E-3</v>
      </c>
      <c r="W24" s="357">
        <v>1.65E-3</v>
      </c>
      <c r="X24" s="357">
        <v>285.05939999999998</v>
      </c>
      <c r="Y24" s="357">
        <v>8.5494910205999499</v>
      </c>
      <c r="Z24" s="357">
        <v>36.198170868419901</v>
      </c>
      <c r="AA24" s="357">
        <v>2694.5365999999999</v>
      </c>
      <c r="AB24" s="357">
        <f t="shared" si="3"/>
        <v>182.73358738159996</v>
      </c>
      <c r="AC24" s="357">
        <f t="shared" si="3"/>
        <v>390.25480529741986</v>
      </c>
      <c r="AD24" s="353"/>
    </row>
    <row r="25" spans="1:30" ht="52.5">
      <c r="A25" s="42">
        <v>10</v>
      </c>
      <c r="B25" s="65" t="s">
        <v>33</v>
      </c>
      <c r="C25" s="357">
        <v>203.74019999999999</v>
      </c>
      <c r="D25" s="357">
        <v>3.0486</v>
      </c>
      <c r="E25" s="357">
        <v>7.6543400000000004</v>
      </c>
      <c r="F25" s="357">
        <v>865.59090000000003</v>
      </c>
      <c r="G25" s="357">
        <v>12.3392</v>
      </c>
      <c r="H25" s="357">
        <v>25.412099999999999</v>
      </c>
      <c r="I25" s="357">
        <v>1.4688000000000001</v>
      </c>
      <c r="J25" s="357">
        <v>0</v>
      </c>
      <c r="K25" s="357">
        <v>0</v>
      </c>
      <c r="L25" s="357">
        <v>13.6364</v>
      </c>
      <c r="M25" s="357">
        <v>1.2411000000000001</v>
      </c>
      <c r="N25" s="357">
        <v>1.6274</v>
      </c>
      <c r="O25" s="357">
        <v>61.4071</v>
      </c>
      <c r="P25" s="357">
        <v>5.9420000000000002</v>
      </c>
      <c r="Q25" s="357">
        <v>11.7364</v>
      </c>
      <c r="R25" s="357">
        <v>4.9375</v>
      </c>
      <c r="S25" s="357">
        <v>0</v>
      </c>
      <c r="T25" s="357">
        <v>0</v>
      </c>
      <c r="U25" s="357">
        <v>6.0872999999999999</v>
      </c>
      <c r="V25" s="357">
        <v>0</v>
      </c>
      <c r="W25" s="357">
        <v>0</v>
      </c>
      <c r="X25" s="357">
        <v>28.447800000000001</v>
      </c>
      <c r="Y25" s="357">
        <v>0.03</v>
      </c>
      <c r="Z25" s="357">
        <v>5.3999999999999999E-2</v>
      </c>
      <c r="AA25" s="357">
        <v>1185.316</v>
      </c>
      <c r="AB25" s="357">
        <f t="shared" si="3"/>
        <v>22.600900000000003</v>
      </c>
      <c r="AC25" s="357">
        <f t="shared" si="3"/>
        <v>46.48424</v>
      </c>
      <c r="AD25" s="353"/>
    </row>
    <row r="26" spans="1:30" ht="52.5">
      <c r="A26" s="42">
        <v>11</v>
      </c>
      <c r="B26" s="65" t="s">
        <v>34</v>
      </c>
      <c r="C26" s="357">
        <v>256.15069999999997</v>
      </c>
      <c r="D26" s="357">
        <v>23.627099999999999</v>
      </c>
      <c r="E26" s="357">
        <v>45.831620000000001</v>
      </c>
      <c r="F26" s="357">
        <v>752.41010000000006</v>
      </c>
      <c r="G26" s="357">
        <v>329.34739999999999</v>
      </c>
      <c r="H26" s="357">
        <v>740.99201000000005</v>
      </c>
      <c r="I26" s="357">
        <v>8.0581999999999994</v>
      </c>
      <c r="J26" s="357">
        <v>8.0191999000000003</v>
      </c>
      <c r="K26" s="357">
        <v>17.346199899999998</v>
      </c>
      <c r="L26" s="357">
        <v>45.141800000000003</v>
      </c>
      <c r="M26" s="357">
        <v>13.690094200000001</v>
      </c>
      <c r="N26" s="357">
        <v>18.336094200000002</v>
      </c>
      <c r="O26" s="357">
        <v>72.283600000000007</v>
      </c>
      <c r="P26" s="357">
        <v>4.5100337000000001</v>
      </c>
      <c r="Q26" s="357">
        <v>7.5810336999999999</v>
      </c>
      <c r="R26" s="357">
        <v>7.7605000000000004</v>
      </c>
      <c r="S26" s="357">
        <v>0</v>
      </c>
      <c r="T26" s="357">
        <v>0</v>
      </c>
      <c r="U26" s="357">
        <v>9.3899000000000008</v>
      </c>
      <c r="V26" s="357">
        <v>0</v>
      </c>
      <c r="W26" s="357">
        <v>0</v>
      </c>
      <c r="X26" s="357">
        <v>41.128999999999998</v>
      </c>
      <c r="Y26" s="357">
        <v>0</v>
      </c>
      <c r="Z26" s="357">
        <v>7.3620000000000005E-2</v>
      </c>
      <c r="AA26" s="357">
        <v>1192.3237999999999</v>
      </c>
      <c r="AB26" s="357">
        <f t="shared" si="3"/>
        <v>379.19382779999995</v>
      </c>
      <c r="AC26" s="357">
        <f t="shared" si="3"/>
        <v>830.16057780000017</v>
      </c>
      <c r="AD26" s="353"/>
    </row>
    <row r="27" spans="1:30" ht="52.5">
      <c r="A27" s="42">
        <v>12</v>
      </c>
      <c r="B27" s="65" t="s">
        <v>35</v>
      </c>
      <c r="C27" s="357">
        <v>11.6675</v>
      </c>
      <c r="D27" s="357">
        <v>0</v>
      </c>
      <c r="E27" s="357">
        <v>0.23100000000000001</v>
      </c>
      <c r="F27" s="357">
        <v>104.78060000000001</v>
      </c>
      <c r="G27" s="357">
        <v>20.5504</v>
      </c>
      <c r="H27" s="357">
        <v>38.639800000000001</v>
      </c>
      <c r="I27" s="357">
        <v>2.0699999999999998</v>
      </c>
      <c r="J27" s="357">
        <v>8.25</v>
      </c>
      <c r="K27" s="357">
        <v>12.52</v>
      </c>
      <c r="L27" s="357">
        <v>3.5526</v>
      </c>
      <c r="M27" s="357">
        <v>0.33479999999999999</v>
      </c>
      <c r="N27" s="357">
        <v>0.4748</v>
      </c>
      <c r="O27" s="357">
        <v>14.1333</v>
      </c>
      <c r="P27" s="357">
        <v>3.2195</v>
      </c>
      <c r="Q27" s="357">
        <v>4.0145</v>
      </c>
      <c r="R27" s="357">
        <v>1.47</v>
      </c>
      <c r="S27" s="357">
        <v>0</v>
      </c>
      <c r="T27" s="357">
        <v>0</v>
      </c>
      <c r="U27" s="357">
        <v>1.2653000000000001</v>
      </c>
      <c r="V27" s="357">
        <v>0</v>
      </c>
      <c r="W27" s="357">
        <v>0</v>
      </c>
      <c r="X27" s="357">
        <v>5.3319999999999999</v>
      </c>
      <c r="Y27" s="357">
        <v>0.59</v>
      </c>
      <c r="Z27" s="357">
        <v>1.08</v>
      </c>
      <c r="AA27" s="357">
        <v>144.2713</v>
      </c>
      <c r="AB27" s="357">
        <f t="shared" si="3"/>
        <v>32.944700000000005</v>
      </c>
      <c r="AC27" s="357">
        <f t="shared" si="3"/>
        <v>56.960099999999997</v>
      </c>
      <c r="AD27" s="353"/>
    </row>
    <row r="28" spans="1:30" ht="30">
      <c r="A28" s="42">
        <v>13</v>
      </c>
      <c r="B28" s="66" t="s">
        <v>36</v>
      </c>
      <c r="C28" s="357">
        <v>235.85769999999999</v>
      </c>
      <c r="D28" s="357">
        <v>14.22</v>
      </c>
      <c r="E28" s="357">
        <v>64.209999999999994</v>
      </c>
      <c r="F28" s="357">
        <v>239.4419</v>
      </c>
      <c r="G28" s="357">
        <v>42.61</v>
      </c>
      <c r="H28" s="357">
        <v>71.69</v>
      </c>
      <c r="I28" s="357">
        <v>0.80200000000000005</v>
      </c>
      <c r="J28" s="357">
        <v>0</v>
      </c>
      <c r="K28" s="357">
        <v>0</v>
      </c>
      <c r="L28" s="357">
        <v>26.125800000000002</v>
      </c>
      <c r="M28" s="357">
        <v>3.38</v>
      </c>
      <c r="N28" s="357">
        <v>4.0726000000000004</v>
      </c>
      <c r="O28" s="357">
        <v>133.31780000000001</v>
      </c>
      <c r="P28" s="357">
        <v>19.23</v>
      </c>
      <c r="Q28" s="357">
        <v>22.69</v>
      </c>
      <c r="R28" s="357">
        <v>2.9346000000000001</v>
      </c>
      <c r="S28" s="357">
        <v>0</v>
      </c>
      <c r="T28" s="357">
        <v>0</v>
      </c>
      <c r="U28" s="357">
        <v>5.2141999999999999</v>
      </c>
      <c r="V28" s="357">
        <v>0</v>
      </c>
      <c r="W28" s="357">
        <v>0</v>
      </c>
      <c r="X28" s="357">
        <v>27.732399999999998</v>
      </c>
      <c r="Y28" s="357">
        <v>0</v>
      </c>
      <c r="Z28" s="357">
        <v>2.95</v>
      </c>
      <c r="AA28" s="357">
        <v>671.42639999999994</v>
      </c>
      <c r="AB28" s="357">
        <f t="shared" si="3"/>
        <v>79.44</v>
      </c>
      <c r="AC28" s="357">
        <f t="shared" si="3"/>
        <v>165.61259999999996</v>
      </c>
      <c r="AD28" s="353"/>
    </row>
    <row r="29" spans="1:30" ht="30">
      <c r="A29" s="42">
        <v>14</v>
      </c>
      <c r="B29" s="66" t="s">
        <v>37</v>
      </c>
      <c r="C29" s="357">
        <v>1441.6188999999999</v>
      </c>
      <c r="D29" s="357">
        <v>179.01920000000001</v>
      </c>
      <c r="E29" s="357">
        <v>428.07040000000001</v>
      </c>
      <c r="F29" s="357">
        <v>638.96990000000005</v>
      </c>
      <c r="G29" s="357">
        <v>91.4649</v>
      </c>
      <c r="H29" s="357">
        <v>260.33350000000002</v>
      </c>
      <c r="I29" s="357">
        <v>29.78</v>
      </c>
      <c r="J29" s="357">
        <v>0</v>
      </c>
      <c r="K29" s="357">
        <v>0</v>
      </c>
      <c r="L29" s="357">
        <v>77.541300000000007</v>
      </c>
      <c r="M29" s="357">
        <v>13.0227</v>
      </c>
      <c r="N29" s="357">
        <v>15.888299999999999</v>
      </c>
      <c r="O29" s="357">
        <v>158.7353</v>
      </c>
      <c r="P29" s="357">
        <v>13.3825</v>
      </c>
      <c r="Q29" s="357">
        <v>29.204450000000001</v>
      </c>
      <c r="R29" s="357">
        <v>40.787700000000001</v>
      </c>
      <c r="S29" s="357">
        <v>0</v>
      </c>
      <c r="T29" s="357">
        <v>0</v>
      </c>
      <c r="U29" s="357">
        <v>62.408700000000003</v>
      </c>
      <c r="V29" s="357">
        <v>8.1873000000000005</v>
      </c>
      <c r="W29" s="357">
        <v>8.1873000000000005</v>
      </c>
      <c r="X29" s="357">
        <v>107.7466</v>
      </c>
      <c r="Y29" s="357">
        <v>0</v>
      </c>
      <c r="Z29" s="357">
        <v>0</v>
      </c>
      <c r="AA29" s="357">
        <v>2557.5884000000001</v>
      </c>
      <c r="AB29" s="357">
        <f t="shared" si="3"/>
        <v>305.07659999999998</v>
      </c>
      <c r="AC29" s="357">
        <f t="shared" si="3"/>
        <v>741.68394999999998</v>
      </c>
      <c r="AD29" s="353"/>
    </row>
    <row r="30" spans="1:30" ht="52.5">
      <c r="A30" s="42">
        <v>15</v>
      </c>
      <c r="B30" s="65" t="s">
        <v>38</v>
      </c>
      <c r="C30" s="357">
        <v>28.381499999999999</v>
      </c>
      <c r="D30" s="357">
        <v>2.0815999999999999</v>
      </c>
      <c r="E30" s="357">
        <v>2.7490000000000001</v>
      </c>
      <c r="F30" s="357">
        <v>144.5856</v>
      </c>
      <c r="G30" s="357">
        <v>17.489000000000001</v>
      </c>
      <c r="H30" s="357">
        <v>20.375299999999999</v>
      </c>
      <c r="I30" s="357">
        <v>10.51</v>
      </c>
      <c r="J30" s="357">
        <v>0</v>
      </c>
      <c r="K30" s="357">
        <v>0</v>
      </c>
      <c r="L30" s="357">
        <v>8.3543000000000003</v>
      </c>
      <c r="M30" s="357">
        <v>3.1600000000000003E-2</v>
      </c>
      <c r="N30" s="357">
        <v>9.1600000000000001E-2</v>
      </c>
      <c r="O30" s="357">
        <v>56.235500000000002</v>
      </c>
      <c r="P30" s="357">
        <v>1.8946000000000001</v>
      </c>
      <c r="Q30" s="357">
        <v>4.2267999999999999</v>
      </c>
      <c r="R30" s="357">
        <v>2.7431000000000001</v>
      </c>
      <c r="S30" s="357">
        <v>0</v>
      </c>
      <c r="T30" s="357">
        <v>0</v>
      </c>
      <c r="U30" s="357">
        <v>2.5586500000000001</v>
      </c>
      <c r="V30" s="357">
        <v>0</v>
      </c>
      <c r="W30" s="357">
        <v>0</v>
      </c>
      <c r="X30" s="357">
        <v>13.01975</v>
      </c>
      <c r="Y30" s="357">
        <v>0</v>
      </c>
      <c r="Z30" s="357">
        <v>0</v>
      </c>
      <c r="AA30" s="357">
        <v>266.38839999999999</v>
      </c>
      <c r="AB30" s="357">
        <f t="shared" si="3"/>
        <v>21.4968</v>
      </c>
      <c r="AC30" s="357">
        <f t="shared" si="3"/>
        <v>27.442699999999999</v>
      </c>
      <c r="AD30" s="353"/>
    </row>
    <row r="31" spans="1:30" ht="30">
      <c r="A31" s="42">
        <v>16</v>
      </c>
      <c r="B31" s="66" t="s">
        <v>39</v>
      </c>
      <c r="C31" s="357">
        <v>1062.5066999999999</v>
      </c>
      <c r="D31" s="357">
        <v>125.620629018</v>
      </c>
      <c r="E31" s="357">
        <v>606.60965601300097</v>
      </c>
      <c r="F31" s="357">
        <v>661.23099999999999</v>
      </c>
      <c r="G31" s="357">
        <v>62.087457358999998</v>
      </c>
      <c r="H31" s="357">
        <v>569.66337668799997</v>
      </c>
      <c r="I31" s="357">
        <v>55.954999999999998</v>
      </c>
      <c r="J31" s="357">
        <v>0</v>
      </c>
      <c r="K31" s="357">
        <v>0</v>
      </c>
      <c r="L31" s="357">
        <v>99.418700000000001</v>
      </c>
      <c r="M31" s="357">
        <v>5.7433151379999998</v>
      </c>
      <c r="N31" s="357">
        <v>10.374497984</v>
      </c>
      <c r="O31" s="357">
        <v>143.29069999999999</v>
      </c>
      <c r="P31" s="357">
        <v>84.411091017999993</v>
      </c>
      <c r="Q31" s="357">
        <v>160.783823211</v>
      </c>
      <c r="R31" s="357">
        <v>25.540099999999999</v>
      </c>
      <c r="S31" s="357">
        <v>0</v>
      </c>
      <c r="T31" s="357">
        <v>2.8156049999999998E-2</v>
      </c>
      <c r="U31" s="357">
        <v>25.286899999999999</v>
      </c>
      <c r="V31" s="357">
        <v>0</v>
      </c>
      <c r="W31" s="357">
        <v>0</v>
      </c>
      <c r="X31" s="357">
        <v>192.7296</v>
      </c>
      <c r="Y31" s="357">
        <v>0</v>
      </c>
      <c r="Z31" s="357">
        <v>0</v>
      </c>
      <c r="AA31" s="357">
        <v>2265.9587000000001</v>
      </c>
      <c r="AB31" s="357">
        <f t="shared" si="3"/>
        <v>277.86249253299997</v>
      </c>
      <c r="AC31" s="357">
        <f t="shared" si="3"/>
        <v>1347.4595099460009</v>
      </c>
      <c r="AD31" s="353"/>
    </row>
    <row r="32" spans="1:30" ht="30">
      <c r="A32" s="42"/>
      <c r="B32" s="59" t="s">
        <v>40</v>
      </c>
      <c r="C32" s="357">
        <f t="shared" ref="C32:AC32" si="4">SUM(C16:C31)</f>
        <v>8927.7420999999995</v>
      </c>
      <c r="D32" s="357">
        <f t="shared" si="4"/>
        <v>1292.9721700230002</v>
      </c>
      <c r="E32" s="357">
        <f t="shared" si="4"/>
        <v>3240.323969686001</v>
      </c>
      <c r="F32" s="357">
        <f t="shared" si="4"/>
        <v>9382.0939000000017</v>
      </c>
      <c r="G32" s="357">
        <f t="shared" si="4"/>
        <v>1678.2448318049999</v>
      </c>
      <c r="H32" s="357">
        <f t="shared" si="4"/>
        <v>5958.1448390659989</v>
      </c>
      <c r="I32" s="357">
        <f t="shared" si="4"/>
        <v>242.6472</v>
      </c>
      <c r="J32" s="357">
        <f t="shared" si="4"/>
        <v>57.848599899999996</v>
      </c>
      <c r="K32" s="357">
        <f t="shared" si="4"/>
        <v>117.8348999</v>
      </c>
      <c r="L32" s="357">
        <f t="shared" si="4"/>
        <v>821.94359999999983</v>
      </c>
      <c r="M32" s="357">
        <f t="shared" si="4"/>
        <v>80.228355637999996</v>
      </c>
      <c r="N32" s="357">
        <f t="shared" si="4"/>
        <v>117.32661348399999</v>
      </c>
      <c r="O32" s="357">
        <f t="shared" si="4"/>
        <v>2143.0187999999998</v>
      </c>
      <c r="P32" s="357">
        <f t="shared" si="4"/>
        <v>333.08087932799998</v>
      </c>
      <c r="Q32" s="357">
        <f t="shared" si="4"/>
        <v>569.46876732233329</v>
      </c>
      <c r="R32" s="357">
        <f t="shared" si="4"/>
        <v>201.22889999999998</v>
      </c>
      <c r="S32" s="357">
        <f t="shared" si="4"/>
        <v>0.115</v>
      </c>
      <c r="T32" s="357">
        <f t="shared" si="4"/>
        <v>0.25815605000000003</v>
      </c>
      <c r="U32" s="357">
        <f t="shared" si="4"/>
        <v>275.02755000000002</v>
      </c>
      <c r="V32" s="357">
        <f t="shared" si="4"/>
        <v>10.39415</v>
      </c>
      <c r="W32" s="357">
        <f t="shared" si="4"/>
        <v>13.17985</v>
      </c>
      <c r="X32" s="357">
        <f t="shared" si="4"/>
        <v>1386.4466499999999</v>
      </c>
      <c r="Y32" s="357">
        <f t="shared" si="4"/>
        <v>35.400491020599958</v>
      </c>
      <c r="Z32" s="357">
        <f t="shared" si="4"/>
        <v>123.07399086841991</v>
      </c>
      <c r="AA32" s="357">
        <f t="shared" si="4"/>
        <v>23380.148699999998</v>
      </c>
      <c r="AB32" s="357">
        <f t="shared" si="4"/>
        <v>3488.2844777146001</v>
      </c>
      <c r="AC32" s="357">
        <f t="shared" si="4"/>
        <v>10139.611086376754</v>
      </c>
      <c r="AD32" s="353"/>
    </row>
    <row r="33" spans="1:29">
      <c r="A33" s="869"/>
      <c r="B33" s="869"/>
      <c r="C33" s="869"/>
      <c r="D33" s="869"/>
      <c r="E33" s="869"/>
      <c r="F33" s="869"/>
      <c r="G33" s="869"/>
      <c r="H33" s="869"/>
      <c r="I33" s="869"/>
      <c r="J33" s="869"/>
      <c r="K33" s="869"/>
      <c r="L33" s="869"/>
      <c r="M33" s="869"/>
      <c r="N33" s="869"/>
      <c r="O33" s="869"/>
      <c r="P33" s="869"/>
      <c r="Q33" s="869"/>
      <c r="R33" s="869"/>
      <c r="S33" s="869"/>
      <c r="T33" s="869"/>
      <c r="U33" s="869"/>
      <c r="V33" s="869"/>
      <c r="W33" s="869"/>
      <c r="X33" s="869"/>
      <c r="Y33" s="869"/>
      <c r="Z33" s="869"/>
      <c r="AA33" s="359"/>
      <c r="AB33" s="359"/>
      <c r="AC33" s="359"/>
    </row>
    <row r="34" spans="1:29">
      <c r="A34" s="42" t="s">
        <v>41</v>
      </c>
      <c r="B34" s="43" t="s">
        <v>42</v>
      </c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</row>
    <row r="35" spans="1:29" ht="52.5">
      <c r="A35" s="68">
        <v>1</v>
      </c>
      <c r="B35" s="65" t="s">
        <v>43</v>
      </c>
      <c r="C35" s="357">
        <v>2903.8721</v>
      </c>
      <c r="D35" s="357">
        <v>692.99391986700005</v>
      </c>
      <c r="E35" s="357">
        <v>1320.1845909650001</v>
      </c>
      <c r="F35" s="357">
        <v>1319.7683</v>
      </c>
      <c r="G35" s="357">
        <v>401.78580789900002</v>
      </c>
      <c r="H35" s="357">
        <v>764.55183344800002</v>
      </c>
      <c r="I35" s="357">
        <v>65.778000000000006</v>
      </c>
      <c r="J35" s="357">
        <v>0</v>
      </c>
      <c r="K35" s="357">
        <v>0</v>
      </c>
      <c r="L35" s="357">
        <v>148.60650000000001</v>
      </c>
      <c r="M35" s="357">
        <v>19.4493844</v>
      </c>
      <c r="N35" s="357">
        <v>24.683747799999999</v>
      </c>
      <c r="O35" s="357">
        <v>458.98349999999999</v>
      </c>
      <c r="P35" s="357">
        <v>76.763356227000003</v>
      </c>
      <c r="Q35" s="357">
        <v>129.43284972699999</v>
      </c>
      <c r="R35" s="357">
        <v>39.935299999999998</v>
      </c>
      <c r="S35" s="357">
        <v>0</v>
      </c>
      <c r="T35" s="357">
        <v>0.05</v>
      </c>
      <c r="U35" s="357">
        <v>35.087899999999998</v>
      </c>
      <c r="V35" s="357">
        <v>0.71889999999999998</v>
      </c>
      <c r="W35" s="357">
        <v>0.76890000000000003</v>
      </c>
      <c r="X35" s="357">
        <v>470.13569999999999</v>
      </c>
      <c r="Y35" s="357">
        <v>5.5074500000000004</v>
      </c>
      <c r="Z35" s="357">
        <v>11.843154999999999</v>
      </c>
      <c r="AA35" s="357">
        <v>5442.1673000000001</v>
      </c>
      <c r="AB35" s="357">
        <f t="shared" ref="AB35:AC52" si="5">SUM(D35+G35+J35+M35+P35+S35+V35+Y35)</f>
        <v>1197.2188183930004</v>
      </c>
      <c r="AC35" s="357">
        <f t="shared" si="5"/>
        <v>2251.5150769400007</v>
      </c>
    </row>
    <row r="36" spans="1:29" ht="52.5">
      <c r="A36" s="68">
        <v>2</v>
      </c>
      <c r="B36" s="65" t="s">
        <v>44</v>
      </c>
      <c r="C36" s="357">
        <v>514.19690000000003</v>
      </c>
      <c r="D36" s="357">
        <v>455.084663085187</v>
      </c>
      <c r="E36" s="357">
        <v>660.28891909090305</v>
      </c>
      <c r="F36" s="357">
        <v>1104.2851000000001</v>
      </c>
      <c r="G36" s="357">
        <v>823.85065712477501</v>
      </c>
      <c r="H36" s="357">
        <v>1225.1792248404299</v>
      </c>
      <c r="I36" s="357">
        <v>12.898</v>
      </c>
      <c r="J36" s="357">
        <v>0</v>
      </c>
      <c r="K36" s="357">
        <v>0</v>
      </c>
      <c r="L36" s="357">
        <v>83.043400000000005</v>
      </c>
      <c r="M36" s="357">
        <v>0</v>
      </c>
      <c r="N36" s="357">
        <v>0</v>
      </c>
      <c r="O36" s="357">
        <v>130.35919999999999</v>
      </c>
      <c r="P36" s="357">
        <v>4.2440616999999996</v>
      </c>
      <c r="Q36" s="357">
        <v>6.9887684999999999</v>
      </c>
      <c r="R36" s="357">
        <v>6.4031000000000002</v>
      </c>
      <c r="S36" s="357">
        <v>0</v>
      </c>
      <c r="T36" s="357">
        <v>0</v>
      </c>
      <c r="U36" s="357">
        <v>5.1261000000000001</v>
      </c>
      <c r="V36" s="357">
        <v>0</v>
      </c>
      <c r="W36" s="357">
        <v>0</v>
      </c>
      <c r="X36" s="357">
        <v>427.19850000000002</v>
      </c>
      <c r="Y36" s="357">
        <v>12.2038242</v>
      </c>
      <c r="Z36" s="357">
        <v>18.9578241</v>
      </c>
      <c r="AA36" s="357">
        <v>2283.5102999999999</v>
      </c>
      <c r="AB36" s="357">
        <f t="shared" si="5"/>
        <v>1295.383206109962</v>
      </c>
      <c r="AC36" s="357">
        <f t="shared" si="5"/>
        <v>1911.4147365313331</v>
      </c>
    </row>
    <row r="37" spans="1:29" ht="52.5">
      <c r="A37" s="68">
        <v>3</v>
      </c>
      <c r="B37" s="65" t="s">
        <v>45</v>
      </c>
      <c r="C37" s="357">
        <v>97.185400000000001</v>
      </c>
      <c r="D37" s="357">
        <v>4.9507000000000003</v>
      </c>
      <c r="E37" s="357">
        <v>26.2745</v>
      </c>
      <c r="F37" s="357">
        <v>137.77289999999999</v>
      </c>
      <c r="G37" s="357">
        <v>0.498</v>
      </c>
      <c r="H37" s="357">
        <v>2.3454999999999999</v>
      </c>
      <c r="I37" s="357">
        <v>2.98</v>
      </c>
      <c r="J37" s="357">
        <v>0</v>
      </c>
      <c r="K37" s="357">
        <v>0</v>
      </c>
      <c r="L37" s="357">
        <v>9.6296999999999997</v>
      </c>
      <c r="M37" s="357">
        <v>0</v>
      </c>
      <c r="N37" s="357">
        <v>0</v>
      </c>
      <c r="O37" s="357">
        <v>36.207500000000003</v>
      </c>
      <c r="P37" s="357">
        <v>0</v>
      </c>
      <c r="Q37" s="357">
        <v>0</v>
      </c>
      <c r="R37" s="357">
        <v>2.5103</v>
      </c>
      <c r="S37" s="357">
        <v>0</v>
      </c>
      <c r="T37" s="357">
        <v>0</v>
      </c>
      <c r="U37" s="357">
        <v>1.6488</v>
      </c>
      <c r="V37" s="357">
        <v>0</v>
      </c>
      <c r="W37" s="357">
        <v>0</v>
      </c>
      <c r="X37" s="357">
        <v>31.238099999999999</v>
      </c>
      <c r="Y37" s="357">
        <v>0</v>
      </c>
      <c r="Z37" s="357">
        <v>0</v>
      </c>
      <c r="AA37" s="357">
        <v>319.17270000000002</v>
      </c>
      <c r="AB37" s="357">
        <f t="shared" si="5"/>
        <v>5.4487000000000005</v>
      </c>
      <c r="AC37" s="357">
        <f t="shared" si="5"/>
        <v>28.62</v>
      </c>
    </row>
    <row r="38" spans="1:29" ht="52.5">
      <c r="A38" s="68">
        <v>4</v>
      </c>
      <c r="B38" s="65" t="s">
        <v>46</v>
      </c>
      <c r="C38" s="357">
        <v>55.87</v>
      </c>
      <c r="D38" s="357">
        <v>7.7178899999999997</v>
      </c>
      <c r="E38" s="357">
        <v>30.296554</v>
      </c>
      <c r="F38" s="357">
        <v>179.69200000000001</v>
      </c>
      <c r="G38" s="357">
        <v>36.398166699999997</v>
      </c>
      <c r="H38" s="357">
        <v>56.384163899999997</v>
      </c>
      <c r="I38" s="357">
        <v>0.37</v>
      </c>
      <c r="J38" s="357">
        <v>0</v>
      </c>
      <c r="K38" s="357">
        <v>0</v>
      </c>
      <c r="L38" s="357">
        <v>2.7854000000000001</v>
      </c>
      <c r="M38" s="357">
        <v>4.1116600000000003E-2</v>
      </c>
      <c r="N38" s="357">
        <v>0.1116166</v>
      </c>
      <c r="O38" s="357">
        <v>33.838099999999997</v>
      </c>
      <c r="P38" s="357">
        <v>4.5785</v>
      </c>
      <c r="Q38" s="357">
        <v>7.5037218000000001</v>
      </c>
      <c r="R38" s="357">
        <v>1.37</v>
      </c>
      <c r="S38" s="357">
        <v>0</v>
      </c>
      <c r="T38" s="357">
        <v>0</v>
      </c>
      <c r="U38" s="357">
        <v>1.1907000000000001</v>
      </c>
      <c r="V38" s="357">
        <v>0</v>
      </c>
      <c r="W38" s="357">
        <v>0</v>
      </c>
      <c r="X38" s="357">
        <v>21.048500000000001</v>
      </c>
      <c r="Y38" s="357">
        <v>0</v>
      </c>
      <c r="Z38" s="357">
        <v>0</v>
      </c>
      <c r="AA38" s="357">
        <v>296.16469999999998</v>
      </c>
      <c r="AB38" s="357">
        <f t="shared" si="5"/>
        <v>48.735673299999995</v>
      </c>
      <c r="AC38" s="357">
        <f t="shared" si="5"/>
        <v>94.296056299999989</v>
      </c>
    </row>
    <row r="39" spans="1:29" ht="52.5">
      <c r="A39" s="68">
        <v>5</v>
      </c>
      <c r="B39" s="65" t="s">
        <v>47</v>
      </c>
      <c r="C39" s="357">
        <v>53.5364</v>
      </c>
      <c r="D39" s="357">
        <v>12.71</v>
      </c>
      <c r="E39" s="357">
        <v>13.75</v>
      </c>
      <c r="F39" s="357">
        <v>35.295299999999997</v>
      </c>
      <c r="G39" s="357">
        <v>5.55</v>
      </c>
      <c r="H39" s="357">
        <v>5.7575000000000003</v>
      </c>
      <c r="I39" s="357">
        <v>0.17</v>
      </c>
      <c r="J39" s="357">
        <v>0</v>
      </c>
      <c r="K39" s="357">
        <v>0</v>
      </c>
      <c r="L39" s="357">
        <v>1.66</v>
      </c>
      <c r="M39" s="357">
        <v>0.31</v>
      </c>
      <c r="N39" s="357">
        <v>0.38500000000000001</v>
      </c>
      <c r="O39" s="357">
        <v>22.641300000000001</v>
      </c>
      <c r="P39" s="357">
        <v>4.99</v>
      </c>
      <c r="Q39" s="357">
        <v>7.1124999999999998</v>
      </c>
      <c r="R39" s="357">
        <v>0.17</v>
      </c>
      <c r="S39" s="357">
        <v>0</v>
      </c>
      <c r="T39" s="357">
        <v>0</v>
      </c>
      <c r="U39" s="357">
        <v>0.37280000000000002</v>
      </c>
      <c r="V39" s="357">
        <v>0</v>
      </c>
      <c r="W39" s="357">
        <v>0</v>
      </c>
      <c r="X39" s="357">
        <v>20.275500000000001</v>
      </c>
      <c r="Y39" s="357">
        <v>0</v>
      </c>
      <c r="Z39" s="357">
        <v>0</v>
      </c>
      <c r="AA39" s="357">
        <v>134.12129999999999</v>
      </c>
      <c r="AB39" s="357">
        <f t="shared" si="5"/>
        <v>23.560000000000002</v>
      </c>
      <c r="AC39" s="357">
        <f t="shared" si="5"/>
        <v>27.005000000000003</v>
      </c>
    </row>
    <row r="40" spans="1:29" ht="30">
      <c r="A40" s="68">
        <v>6</v>
      </c>
      <c r="B40" s="65" t="s">
        <v>48</v>
      </c>
      <c r="C40" s="357">
        <v>650.44619999999998</v>
      </c>
      <c r="D40" s="357">
        <v>279.31810000000002</v>
      </c>
      <c r="E40" s="357">
        <v>525.04782</v>
      </c>
      <c r="F40" s="357">
        <v>1157.1269</v>
      </c>
      <c r="G40" s="357">
        <v>363.65886</v>
      </c>
      <c r="H40" s="357">
        <v>749.91390999999999</v>
      </c>
      <c r="I40" s="357">
        <v>8.4540000000000006</v>
      </c>
      <c r="J40" s="357">
        <v>0</v>
      </c>
      <c r="K40" s="357">
        <v>0</v>
      </c>
      <c r="L40" s="357">
        <v>24.354600000000001</v>
      </c>
      <c r="M40" s="357">
        <v>1.4090499999999999</v>
      </c>
      <c r="N40" s="357">
        <v>1.9020900000000001</v>
      </c>
      <c r="O40" s="357">
        <v>81.661100000000005</v>
      </c>
      <c r="P40" s="357">
        <v>6.8809899999999997</v>
      </c>
      <c r="Q40" s="357">
        <v>13.03393</v>
      </c>
      <c r="R40" s="357">
        <v>15.1622</v>
      </c>
      <c r="S40" s="357">
        <v>0</v>
      </c>
      <c r="T40" s="357">
        <v>0</v>
      </c>
      <c r="U40" s="357">
        <v>5.8247999999999998</v>
      </c>
      <c r="V40" s="357">
        <v>0</v>
      </c>
      <c r="W40" s="357">
        <v>0</v>
      </c>
      <c r="X40" s="357">
        <v>68.867999999999995</v>
      </c>
      <c r="Y40" s="357">
        <v>1.0288999999999999</v>
      </c>
      <c r="Z40" s="357">
        <v>2.0613199999999998</v>
      </c>
      <c r="AA40" s="357">
        <v>2011.8978</v>
      </c>
      <c r="AB40" s="357">
        <f t="shared" si="5"/>
        <v>652.29589999999996</v>
      </c>
      <c r="AC40" s="357">
        <f t="shared" si="5"/>
        <v>1291.9590700000001</v>
      </c>
    </row>
    <row r="41" spans="1:29" ht="30">
      <c r="A41" s="68">
        <v>7</v>
      </c>
      <c r="B41" s="65" t="s">
        <v>49</v>
      </c>
      <c r="C41" s="357">
        <v>24.776900000000001</v>
      </c>
      <c r="D41" s="357">
        <v>45.19</v>
      </c>
      <c r="E41" s="357">
        <v>133.61000000000001</v>
      </c>
      <c r="F41" s="357">
        <v>145.1139</v>
      </c>
      <c r="G41" s="357">
        <v>8.4700000000000006</v>
      </c>
      <c r="H41" s="357">
        <v>39.74</v>
      </c>
      <c r="I41" s="357">
        <v>0.27</v>
      </c>
      <c r="J41" s="357">
        <v>0</v>
      </c>
      <c r="K41" s="357">
        <v>0</v>
      </c>
      <c r="L41" s="357">
        <v>2.4866999999999999</v>
      </c>
      <c r="M41" s="357">
        <v>0.23</v>
      </c>
      <c r="N41" s="357">
        <v>0.43</v>
      </c>
      <c r="O41" s="357">
        <v>16.878699999999998</v>
      </c>
      <c r="P41" s="357">
        <v>5.78</v>
      </c>
      <c r="Q41" s="357">
        <v>8.18</v>
      </c>
      <c r="R41" s="357">
        <v>0.73570000000000002</v>
      </c>
      <c r="S41" s="357">
        <v>0</v>
      </c>
      <c r="T41" s="357">
        <v>0</v>
      </c>
      <c r="U41" s="357">
        <v>0.60760000000000003</v>
      </c>
      <c r="V41" s="357">
        <v>0</v>
      </c>
      <c r="W41" s="357">
        <v>0</v>
      </c>
      <c r="X41" s="357">
        <v>109.5788</v>
      </c>
      <c r="Y41" s="357">
        <v>25.83</v>
      </c>
      <c r="Z41" s="357">
        <v>65.260000000000005</v>
      </c>
      <c r="AA41" s="357">
        <v>300.44830000000002</v>
      </c>
      <c r="AB41" s="357">
        <f t="shared" si="5"/>
        <v>85.5</v>
      </c>
      <c r="AC41" s="357">
        <f t="shared" si="5"/>
        <v>247.22000000000003</v>
      </c>
    </row>
    <row r="42" spans="1:29" ht="52.5">
      <c r="A42" s="68">
        <v>8</v>
      </c>
      <c r="B42" s="65" t="s">
        <v>50</v>
      </c>
      <c r="C42" s="357">
        <v>158.52979999999999</v>
      </c>
      <c r="D42" s="357">
        <v>45.462299999999999</v>
      </c>
      <c r="E42" s="357">
        <v>82.686899999999994</v>
      </c>
      <c r="F42" s="357">
        <v>167.29130000000001</v>
      </c>
      <c r="G42" s="357">
        <v>41.302</v>
      </c>
      <c r="H42" s="357">
        <v>56.895400000000002</v>
      </c>
      <c r="I42" s="357">
        <v>2.41</v>
      </c>
      <c r="J42" s="357">
        <v>0</v>
      </c>
      <c r="K42" s="357">
        <v>0</v>
      </c>
      <c r="L42" s="357">
        <v>11.400600000000001</v>
      </c>
      <c r="M42" s="357">
        <v>0.18079999999999999</v>
      </c>
      <c r="N42" s="357">
        <v>0.18079999999999999</v>
      </c>
      <c r="O42" s="357">
        <v>46.502499999999998</v>
      </c>
      <c r="P42" s="357">
        <v>43.206299999999999</v>
      </c>
      <c r="Q42" s="357">
        <v>43.206299999999999</v>
      </c>
      <c r="R42" s="357">
        <v>3.0166520000000001</v>
      </c>
      <c r="S42" s="357">
        <v>0</v>
      </c>
      <c r="T42" s="357">
        <v>0</v>
      </c>
      <c r="U42" s="357">
        <v>2.7665139999999999</v>
      </c>
      <c r="V42" s="357">
        <v>0</v>
      </c>
      <c r="W42" s="357">
        <v>0</v>
      </c>
      <c r="X42" s="357">
        <v>47.490934000000003</v>
      </c>
      <c r="Y42" s="357">
        <v>0</v>
      </c>
      <c r="Z42" s="357">
        <v>0</v>
      </c>
      <c r="AA42" s="357">
        <v>439.4083</v>
      </c>
      <c r="AB42" s="357">
        <f t="shared" si="5"/>
        <v>130.1514</v>
      </c>
      <c r="AC42" s="357">
        <f t="shared" si="5"/>
        <v>182.96940000000001</v>
      </c>
    </row>
    <row r="43" spans="1:29" ht="52.5">
      <c r="A43" s="68">
        <v>9</v>
      </c>
      <c r="B43" s="65" t="s">
        <v>51</v>
      </c>
      <c r="C43" s="357">
        <v>152.46780000000001</v>
      </c>
      <c r="D43" s="357">
        <v>23.051300000000001</v>
      </c>
      <c r="E43" s="357">
        <v>46.102600000000002</v>
      </c>
      <c r="F43" s="357">
        <v>107.7531</v>
      </c>
      <c r="G43" s="357">
        <v>11.0108</v>
      </c>
      <c r="H43" s="357">
        <v>12.2118</v>
      </c>
      <c r="I43" s="357">
        <v>5.375</v>
      </c>
      <c r="J43" s="357">
        <v>1.3964000000000001</v>
      </c>
      <c r="K43" s="357">
        <v>4.3696999999999999</v>
      </c>
      <c r="L43" s="357">
        <v>6.7076000000000002</v>
      </c>
      <c r="M43" s="357">
        <v>0</v>
      </c>
      <c r="N43" s="357">
        <v>0.14710000000000001</v>
      </c>
      <c r="O43" s="357">
        <v>16.845800000000001</v>
      </c>
      <c r="P43" s="357">
        <v>0</v>
      </c>
      <c r="Q43" s="357">
        <v>0</v>
      </c>
      <c r="R43" s="357">
        <v>2.907</v>
      </c>
      <c r="S43" s="357">
        <v>0</v>
      </c>
      <c r="T43" s="357">
        <v>0</v>
      </c>
      <c r="U43" s="357">
        <v>2.0093999999999999</v>
      </c>
      <c r="V43" s="357">
        <v>0</v>
      </c>
      <c r="W43" s="357">
        <v>0</v>
      </c>
      <c r="X43" s="357">
        <v>116.7503</v>
      </c>
      <c r="Y43" s="357">
        <v>0</v>
      </c>
      <c r="Z43" s="357">
        <v>192.85849999999999</v>
      </c>
      <c r="AA43" s="357">
        <v>410.81599999999997</v>
      </c>
      <c r="AB43" s="357">
        <f t="shared" si="5"/>
        <v>35.458500000000001</v>
      </c>
      <c r="AC43" s="357">
        <f t="shared" si="5"/>
        <v>255.68970000000002</v>
      </c>
    </row>
    <row r="44" spans="1:29" ht="30">
      <c r="A44" s="68">
        <v>10</v>
      </c>
      <c r="B44" s="65" t="s">
        <v>52</v>
      </c>
      <c r="C44" s="357">
        <v>385.83699999999999</v>
      </c>
      <c r="D44" s="357">
        <v>510.43342128199998</v>
      </c>
      <c r="E44" s="357">
        <v>653.00762128199995</v>
      </c>
      <c r="F44" s="357">
        <v>782.63070000000005</v>
      </c>
      <c r="G44" s="357">
        <v>219.13905916499999</v>
      </c>
      <c r="H44" s="357">
        <v>387.78975916500002</v>
      </c>
      <c r="I44" s="357">
        <v>0</v>
      </c>
      <c r="J44" s="357">
        <v>0</v>
      </c>
      <c r="K44" s="357">
        <v>0</v>
      </c>
      <c r="L44" s="357">
        <v>2.6345999999999998</v>
      </c>
      <c r="M44" s="357">
        <v>0.124</v>
      </c>
      <c r="N44" s="357">
        <v>0.24</v>
      </c>
      <c r="O44" s="357">
        <v>17.346499999999999</v>
      </c>
      <c r="P44" s="357">
        <v>0.67010000000000003</v>
      </c>
      <c r="Q44" s="357">
        <v>1.0909</v>
      </c>
      <c r="R44" s="357">
        <v>0.5</v>
      </c>
      <c r="S44" s="357">
        <v>0</v>
      </c>
      <c r="T44" s="357">
        <v>0</v>
      </c>
      <c r="U44" s="357">
        <v>0.03</v>
      </c>
      <c r="V44" s="357">
        <v>0</v>
      </c>
      <c r="W44" s="357">
        <v>0</v>
      </c>
      <c r="X44" s="357">
        <v>25.422000000000001</v>
      </c>
      <c r="Y44" s="357">
        <v>3.7907999999999902</v>
      </c>
      <c r="Z44" s="357">
        <v>6.21809999999999</v>
      </c>
      <c r="AA44" s="357">
        <v>1214.4007999999999</v>
      </c>
      <c r="AB44" s="357">
        <f t="shared" si="5"/>
        <v>734.15738044700004</v>
      </c>
      <c r="AC44" s="357">
        <f t="shared" si="5"/>
        <v>1048.346380447</v>
      </c>
    </row>
    <row r="45" spans="1:29" ht="52.5">
      <c r="A45" s="68">
        <v>11</v>
      </c>
      <c r="B45" s="65" t="s">
        <v>53</v>
      </c>
      <c r="C45" s="357">
        <v>184.20769999999999</v>
      </c>
      <c r="D45" s="357">
        <v>41.07</v>
      </c>
      <c r="E45" s="357">
        <v>159.9512</v>
      </c>
      <c r="F45" s="357">
        <v>357.29910000000001</v>
      </c>
      <c r="G45" s="357">
        <v>14.94</v>
      </c>
      <c r="H45" s="357">
        <v>522.25729999999999</v>
      </c>
      <c r="I45" s="357">
        <v>3.7959999999999998</v>
      </c>
      <c r="J45" s="357">
        <v>0</v>
      </c>
      <c r="K45" s="357">
        <v>0</v>
      </c>
      <c r="L45" s="357">
        <v>15.549899999999999</v>
      </c>
      <c r="M45" s="357">
        <v>0</v>
      </c>
      <c r="N45" s="357">
        <v>8.3099999999999993E-2</v>
      </c>
      <c r="O45" s="357">
        <v>59.894300000000001</v>
      </c>
      <c r="P45" s="357">
        <v>2.96</v>
      </c>
      <c r="Q45" s="357">
        <v>7.6769999999999996</v>
      </c>
      <c r="R45" s="357">
        <v>5.8015999999999996</v>
      </c>
      <c r="S45" s="357">
        <v>0</v>
      </c>
      <c r="T45" s="357">
        <v>0.95</v>
      </c>
      <c r="U45" s="357">
        <v>3.8464</v>
      </c>
      <c r="V45" s="357">
        <v>0</v>
      </c>
      <c r="W45" s="357">
        <v>0</v>
      </c>
      <c r="X45" s="357">
        <v>121.9335</v>
      </c>
      <c r="Y45" s="357">
        <v>0</v>
      </c>
      <c r="Z45" s="357">
        <v>3.9544000000000001</v>
      </c>
      <c r="AA45" s="357">
        <v>752.32849999999996</v>
      </c>
      <c r="AB45" s="357">
        <f t="shared" si="5"/>
        <v>58.97</v>
      </c>
      <c r="AC45" s="357">
        <f t="shared" si="5"/>
        <v>694.87299999999993</v>
      </c>
    </row>
    <row r="46" spans="1:29" ht="52.5">
      <c r="A46" s="68">
        <v>12</v>
      </c>
      <c r="B46" s="65" t="s">
        <v>469</v>
      </c>
      <c r="C46" s="357">
        <v>49.358499999999999</v>
      </c>
      <c r="D46" s="357">
        <v>28.409600000000001</v>
      </c>
      <c r="E46" s="357">
        <v>58.203000000000003</v>
      </c>
      <c r="F46" s="357">
        <v>95.718000000000004</v>
      </c>
      <c r="G46" s="357">
        <v>151.7413</v>
      </c>
      <c r="H46" s="357">
        <v>310.22879999999998</v>
      </c>
      <c r="I46" s="357">
        <v>0</v>
      </c>
      <c r="J46" s="357">
        <v>0</v>
      </c>
      <c r="K46" s="357">
        <v>0</v>
      </c>
      <c r="L46" s="357">
        <v>6.3643999999999998</v>
      </c>
      <c r="M46" s="357">
        <v>0.12529999999999999</v>
      </c>
      <c r="N46" s="357">
        <v>0.12959999999999999</v>
      </c>
      <c r="O46" s="357">
        <v>25.134699999999999</v>
      </c>
      <c r="P46" s="357">
        <v>2.0924999999999998</v>
      </c>
      <c r="Q46" s="357">
        <v>3.5992000000000002</v>
      </c>
      <c r="R46" s="357">
        <v>0.77</v>
      </c>
      <c r="S46" s="357">
        <v>0</v>
      </c>
      <c r="T46" s="357">
        <v>0</v>
      </c>
      <c r="U46" s="357">
        <v>0.83</v>
      </c>
      <c r="V46" s="357">
        <v>0</v>
      </c>
      <c r="W46" s="357">
        <v>0</v>
      </c>
      <c r="X46" s="357">
        <v>15.1472</v>
      </c>
      <c r="Y46" s="357">
        <v>3.0000000000000001E-3</v>
      </c>
      <c r="Z46" s="357">
        <v>3.8800000000000001E-2</v>
      </c>
      <c r="AA46" s="357">
        <v>193.3228</v>
      </c>
      <c r="AB46" s="357">
        <f t="shared" si="5"/>
        <v>182.3717</v>
      </c>
      <c r="AC46" s="357">
        <f t="shared" si="5"/>
        <v>372.19939999999991</v>
      </c>
    </row>
    <row r="47" spans="1:29" ht="30">
      <c r="A47" s="68">
        <v>13</v>
      </c>
      <c r="B47" s="65" t="s">
        <v>55</v>
      </c>
      <c r="C47" s="357">
        <v>86.496799999999993</v>
      </c>
      <c r="D47" s="357">
        <v>224.11211838554399</v>
      </c>
      <c r="E47" s="357">
        <v>318.03164992354402</v>
      </c>
      <c r="F47" s="357">
        <v>884.70979999999997</v>
      </c>
      <c r="G47" s="357">
        <v>814.07977415400001</v>
      </c>
      <c r="H47" s="357">
        <v>1533.380755697</v>
      </c>
      <c r="I47" s="357">
        <v>1.61</v>
      </c>
      <c r="J47" s="357">
        <v>0</v>
      </c>
      <c r="K47" s="357">
        <v>0</v>
      </c>
      <c r="L47" s="357">
        <v>5.4385000000000003</v>
      </c>
      <c r="M47" s="357">
        <v>0</v>
      </c>
      <c r="N47" s="357">
        <v>0</v>
      </c>
      <c r="O47" s="357">
        <v>14.470499999999999</v>
      </c>
      <c r="P47" s="357">
        <v>0</v>
      </c>
      <c r="Q47" s="357">
        <v>0</v>
      </c>
      <c r="R47" s="357">
        <v>1.7712000000000001</v>
      </c>
      <c r="S47" s="357">
        <v>0</v>
      </c>
      <c r="T47" s="357">
        <v>0</v>
      </c>
      <c r="U47" s="357">
        <v>1.4602999999999999</v>
      </c>
      <c r="V47" s="357">
        <v>0</v>
      </c>
      <c r="W47" s="357">
        <v>0</v>
      </c>
      <c r="X47" s="357">
        <v>9.6236999999999995</v>
      </c>
      <c r="Y47" s="357">
        <v>0.5</v>
      </c>
      <c r="Z47" s="357">
        <v>0.7</v>
      </c>
      <c r="AA47" s="357">
        <v>1005.5808</v>
      </c>
      <c r="AB47" s="357">
        <f t="shared" si="5"/>
        <v>1038.6918925395439</v>
      </c>
      <c r="AC47" s="357">
        <f t="shared" si="5"/>
        <v>1852.1124056205442</v>
      </c>
    </row>
    <row r="48" spans="1:29" ht="30">
      <c r="A48" s="68">
        <v>14</v>
      </c>
      <c r="B48" s="66" t="s">
        <v>56</v>
      </c>
      <c r="C48" s="357">
        <v>1882.1451999999999</v>
      </c>
      <c r="D48" s="357">
        <v>680.02518055933501</v>
      </c>
      <c r="E48" s="357">
        <v>1226.0814842432901</v>
      </c>
      <c r="F48" s="357">
        <v>1722.1744000000001</v>
      </c>
      <c r="G48" s="357">
        <v>1396.8771819749099</v>
      </c>
      <c r="H48" s="357">
        <v>2233.3675677335</v>
      </c>
      <c r="I48" s="357">
        <v>35.542000000000002</v>
      </c>
      <c r="J48" s="357">
        <v>0</v>
      </c>
      <c r="K48" s="357">
        <v>0</v>
      </c>
      <c r="L48" s="357">
        <v>61.265799999999999</v>
      </c>
      <c r="M48" s="357">
        <v>0</v>
      </c>
      <c r="N48" s="357">
        <v>0</v>
      </c>
      <c r="O48" s="357">
        <v>370.4332</v>
      </c>
      <c r="P48" s="357">
        <v>20.255818399999999</v>
      </c>
      <c r="Q48" s="357">
        <v>595.81869889999996</v>
      </c>
      <c r="R48" s="357">
        <v>17.803100000000001</v>
      </c>
      <c r="S48" s="357">
        <v>0</v>
      </c>
      <c r="T48" s="357">
        <v>0</v>
      </c>
      <c r="U48" s="357">
        <v>13.039</v>
      </c>
      <c r="V48" s="357">
        <v>0</v>
      </c>
      <c r="W48" s="357">
        <v>0</v>
      </c>
      <c r="X48" s="357">
        <v>345.96600000000001</v>
      </c>
      <c r="Y48" s="357">
        <v>0.36055100000000001</v>
      </c>
      <c r="Z48" s="357">
        <v>0.86540099999999998</v>
      </c>
      <c r="AA48" s="357">
        <v>4448.3687</v>
      </c>
      <c r="AB48" s="357">
        <f t="shared" si="5"/>
        <v>2097.5187319342454</v>
      </c>
      <c r="AC48" s="357">
        <f t="shared" si="5"/>
        <v>4056.1331518767902</v>
      </c>
    </row>
    <row r="49" spans="1:30" ht="30">
      <c r="A49" s="68">
        <v>15</v>
      </c>
      <c r="B49" s="66" t="s">
        <v>57</v>
      </c>
      <c r="C49" s="357">
        <v>1197.1034</v>
      </c>
      <c r="D49" s="357">
        <v>234.73329759999999</v>
      </c>
      <c r="E49" s="357">
        <v>570.94545819999996</v>
      </c>
      <c r="F49" s="357">
        <v>495.137</v>
      </c>
      <c r="G49" s="357">
        <v>154.5708725687</v>
      </c>
      <c r="H49" s="357">
        <v>304.05886702521002</v>
      </c>
      <c r="I49" s="357">
        <v>45.426499999999997</v>
      </c>
      <c r="J49" s="357">
        <v>0</v>
      </c>
      <c r="K49" s="357">
        <v>0</v>
      </c>
      <c r="L49" s="357">
        <v>89.355099999999993</v>
      </c>
      <c r="M49" s="357">
        <v>20.625139799999999</v>
      </c>
      <c r="N49" s="357">
        <v>27.304960556000001</v>
      </c>
      <c r="O49" s="357">
        <v>293.5104</v>
      </c>
      <c r="P49" s="357">
        <v>14.131513</v>
      </c>
      <c r="Q49" s="357">
        <v>42.948679200000001</v>
      </c>
      <c r="R49" s="357">
        <v>20.165900000000001</v>
      </c>
      <c r="S49" s="357">
        <v>0</v>
      </c>
      <c r="T49" s="357">
        <v>0</v>
      </c>
      <c r="U49" s="357">
        <v>11.980600000000001</v>
      </c>
      <c r="V49" s="357">
        <v>0</v>
      </c>
      <c r="W49" s="357">
        <v>0</v>
      </c>
      <c r="X49" s="357">
        <v>247.16540000000001</v>
      </c>
      <c r="Y49" s="357">
        <v>78.525459999999995</v>
      </c>
      <c r="Z49" s="357">
        <v>78.57638</v>
      </c>
      <c r="AA49" s="357">
        <v>2399.8443000000002</v>
      </c>
      <c r="AB49" s="357">
        <f t="shared" si="5"/>
        <v>502.5862829687</v>
      </c>
      <c r="AC49" s="357">
        <f t="shared" si="5"/>
        <v>1023.8343449812099</v>
      </c>
    </row>
    <row r="50" spans="1:30" ht="30">
      <c r="A50" s="68">
        <v>16</v>
      </c>
      <c r="B50" s="66" t="s">
        <v>58</v>
      </c>
      <c r="C50" s="357">
        <v>1933.5744</v>
      </c>
      <c r="D50" s="357">
        <v>389.91428194700001</v>
      </c>
      <c r="E50" s="357">
        <v>1051.076458881</v>
      </c>
      <c r="F50" s="357">
        <v>3259.4616000000001</v>
      </c>
      <c r="G50" s="357">
        <v>658.47358228600001</v>
      </c>
      <c r="H50" s="357">
        <v>1828.744951181</v>
      </c>
      <c r="I50" s="357">
        <v>81.646000000000001</v>
      </c>
      <c r="J50" s="357">
        <v>9.2396130109999994</v>
      </c>
      <c r="K50" s="357">
        <v>23.120140232000001</v>
      </c>
      <c r="L50" s="357">
        <v>76.266800000000003</v>
      </c>
      <c r="M50" s="357">
        <v>0</v>
      </c>
      <c r="N50" s="357">
        <v>0</v>
      </c>
      <c r="O50" s="357">
        <v>298.80459999999999</v>
      </c>
      <c r="P50" s="357">
        <v>55.304763489999999</v>
      </c>
      <c r="Q50" s="357">
        <v>71.391885189999996</v>
      </c>
      <c r="R50" s="357">
        <v>30.037044000000002</v>
      </c>
      <c r="S50" s="357">
        <v>0</v>
      </c>
      <c r="T50" s="357">
        <v>0</v>
      </c>
      <c r="U50" s="357">
        <v>18.278307999999999</v>
      </c>
      <c r="V50" s="357">
        <v>0</v>
      </c>
      <c r="W50" s="357">
        <v>0</v>
      </c>
      <c r="X50" s="357">
        <v>230.31814800000001</v>
      </c>
      <c r="Y50" s="357">
        <v>65.255830689999996</v>
      </c>
      <c r="Z50" s="357">
        <v>90.754928390000003</v>
      </c>
      <c r="AA50" s="357">
        <v>5928.3869000000004</v>
      </c>
      <c r="AB50" s="357">
        <f t="shared" si="5"/>
        <v>1178.1880714240001</v>
      </c>
      <c r="AC50" s="357">
        <f t="shared" si="5"/>
        <v>3065.0883638739992</v>
      </c>
    </row>
    <row r="51" spans="1:30" ht="30">
      <c r="A51" s="68">
        <v>17</v>
      </c>
      <c r="B51" s="66" t="s">
        <v>59</v>
      </c>
      <c r="C51" s="357">
        <v>270.17099999999999</v>
      </c>
      <c r="D51" s="357">
        <v>168.8826</v>
      </c>
      <c r="E51" s="357">
        <v>400.75259999999997</v>
      </c>
      <c r="F51" s="357">
        <v>3038.5446000000002</v>
      </c>
      <c r="G51" s="357">
        <v>1094.8599999999999</v>
      </c>
      <c r="H51" s="357">
        <v>1689.25</v>
      </c>
      <c r="I51" s="357">
        <v>5.2</v>
      </c>
      <c r="J51" s="357">
        <v>0</v>
      </c>
      <c r="K51" s="357">
        <v>0</v>
      </c>
      <c r="L51" s="357">
        <v>16.055</v>
      </c>
      <c r="M51" s="357">
        <v>0</v>
      </c>
      <c r="N51" s="357">
        <v>0</v>
      </c>
      <c r="O51" s="357">
        <v>28.5229</v>
      </c>
      <c r="P51" s="357">
        <v>10.62</v>
      </c>
      <c r="Q51" s="357">
        <v>10.62</v>
      </c>
      <c r="R51" s="357">
        <v>4.1200999999999999</v>
      </c>
      <c r="S51" s="357">
        <v>0</v>
      </c>
      <c r="T51" s="357">
        <v>0</v>
      </c>
      <c r="U51" s="357">
        <v>4.1003999999999996</v>
      </c>
      <c r="V51" s="357">
        <v>0</v>
      </c>
      <c r="W51" s="357">
        <v>0</v>
      </c>
      <c r="X51" s="357">
        <v>772.14599999999996</v>
      </c>
      <c r="Y51" s="357">
        <v>4.45</v>
      </c>
      <c r="Z51" s="357">
        <v>19.52</v>
      </c>
      <c r="AA51" s="357">
        <v>4138.8599999999997</v>
      </c>
      <c r="AB51" s="357">
        <f>SUM(D51+G51+J51+M51+P51+S51+V51+Y51)</f>
        <v>1278.8125999999997</v>
      </c>
      <c r="AC51" s="357">
        <f>SUM(E51+H51+K51+N51+Q51+T51+W51+Z51)</f>
        <v>2120.1425999999997</v>
      </c>
    </row>
    <row r="52" spans="1:30" ht="30">
      <c r="A52" s="68">
        <v>18</v>
      </c>
      <c r="B52" s="66" t="s">
        <v>60</v>
      </c>
      <c r="C52" s="357">
        <v>0</v>
      </c>
      <c r="D52" s="357">
        <v>11.4039</v>
      </c>
      <c r="E52" s="357">
        <v>16.3001</v>
      </c>
      <c r="F52" s="357">
        <v>0</v>
      </c>
      <c r="G52" s="357">
        <v>87.599800000000002</v>
      </c>
      <c r="H52" s="357">
        <v>129.10839999999999</v>
      </c>
      <c r="I52" s="357">
        <v>0</v>
      </c>
      <c r="J52" s="357">
        <v>0</v>
      </c>
      <c r="K52" s="357">
        <v>0</v>
      </c>
      <c r="L52" s="357">
        <v>0</v>
      </c>
      <c r="M52" s="357">
        <v>0</v>
      </c>
      <c r="N52" s="357">
        <v>0</v>
      </c>
      <c r="O52" s="357">
        <v>0</v>
      </c>
      <c r="P52" s="357">
        <v>0</v>
      </c>
      <c r="Q52" s="357">
        <v>0</v>
      </c>
      <c r="R52" s="357">
        <v>0</v>
      </c>
      <c r="S52" s="357">
        <v>0</v>
      </c>
      <c r="T52" s="357">
        <v>0</v>
      </c>
      <c r="U52" s="357">
        <v>0</v>
      </c>
      <c r="V52" s="357">
        <v>0</v>
      </c>
      <c r="W52" s="357">
        <v>0</v>
      </c>
      <c r="X52" s="357">
        <v>0</v>
      </c>
      <c r="Y52" s="357">
        <v>0.3896</v>
      </c>
      <c r="Z52" s="357">
        <v>0.61370000000000002</v>
      </c>
      <c r="AA52" s="357">
        <v>0</v>
      </c>
      <c r="AB52" s="357">
        <f t="shared" si="5"/>
        <v>99.393300000000011</v>
      </c>
      <c r="AC52" s="357">
        <f t="shared" si="5"/>
        <v>146.0222</v>
      </c>
    </row>
    <row r="53" spans="1:30" ht="30">
      <c r="A53" s="61"/>
      <c r="B53" s="59" t="s">
        <v>61</v>
      </c>
      <c r="C53" s="357">
        <f>SUM(C35:C52)</f>
        <v>10599.7755</v>
      </c>
      <c r="D53" s="357">
        <f t="shared" ref="D53:AC53" si="6">SUM(D35:D52)</f>
        <v>3855.4632727260655</v>
      </c>
      <c r="E53" s="357">
        <f t="shared" si="6"/>
        <v>7292.5914565857383</v>
      </c>
      <c r="F53" s="357">
        <f t="shared" si="6"/>
        <v>14989.774000000001</v>
      </c>
      <c r="G53" s="357">
        <f t="shared" si="6"/>
        <v>6284.8058618723853</v>
      </c>
      <c r="H53" s="357">
        <f t="shared" si="6"/>
        <v>11851.165732990137</v>
      </c>
      <c r="I53" s="357">
        <f t="shared" si="6"/>
        <v>271.9255</v>
      </c>
      <c r="J53" s="357">
        <f t="shared" si="6"/>
        <v>10.636013010999999</v>
      </c>
      <c r="K53" s="357">
        <f t="shared" si="6"/>
        <v>27.489840231999999</v>
      </c>
      <c r="L53" s="357">
        <f t="shared" si="6"/>
        <v>563.60459999999989</v>
      </c>
      <c r="M53" s="357">
        <f t="shared" si="6"/>
        <v>42.494790799999997</v>
      </c>
      <c r="N53" s="357">
        <f t="shared" si="6"/>
        <v>55.598014956</v>
      </c>
      <c r="O53" s="357">
        <f t="shared" si="6"/>
        <v>1952.0347999999999</v>
      </c>
      <c r="P53" s="357">
        <f t="shared" si="6"/>
        <v>252.47790281700003</v>
      </c>
      <c r="Q53" s="357">
        <f t="shared" si="6"/>
        <v>948.60443331700003</v>
      </c>
      <c r="R53" s="357">
        <f t="shared" si="6"/>
        <v>153.17919599999999</v>
      </c>
      <c r="S53" s="357">
        <f t="shared" si="6"/>
        <v>0</v>
      </c>
      <c r="T53" s="357">
        <f t="shared" si="6"/>
        <v>1</v>
      </c>
      <c r="U53" s="357">
        <f t="shared" si="6"/>
        <v>108.19962199999998</v>
      </c>
      <c r="V53" s="357">
        <f t="shared" si="6"/>
        <v>0.71889999999999998</v>
      </c>
      <c r="W53" s="357">
        <f t="shared" si="6"/>
        <v>0.76890000000000003</v>
      </c>
      <c r="X53" s="357">
        <f t="shared" si="6"/>
        <v>3080.3062819999996</v>
      </c>
      <c r="Y53" s="357">
        <f t="shared" si="6"/>
        <v>197.84541588999997</v>
      </c>
      <c r="Z53" s="357">
        <f t="shared" si="6"/>
        <v>492.22250849</v>
      </c>
      <c r="AA53" s="357">
        <f t="shared" si="6"/>
        <v>31718.799500000001</v>
      </c>
      <c r="AB53" s="357">
        <f t="shared" si="6"/>
        <v>10644.442157116451</v>
      </c>
      <c r="AC53" s="357">
        <f t="shared" si="6"/>
        <v>20669.440886570872</v>
      </c>
    </row>
    <row r="54" spans="1:30" ht="26.25">
      <c r="A54" s="61" t="s">
        <v>62</v>
      </c>
      <c r="B54" s="59" t="s">
        <v>63</v>
      </c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8"/>
    </row>
    <row r="55" spans="1:30" ht="30">
      <c r="A55" s="61">
        <v>1</v>
      </c>
      <c r="B55" s="59" t="s">
        <v>470</v>
      </c>
      <c r="C55" s="357">
        <v>3294.1752000000001</v>
      </c>
      <c r="D55" s="357">
        <v>395.49</v>
      </c>
      <c r="E55" s="357">
        <v>988.05</v>
      </c>
      <c r="F55" s="357">
        <v>434.96530000000001</v>
      </c>
      <c r="G55" s="357">
        <v>117.65</v>
      </c>
      <c r="H55" s="357">
        <v>215.1</v>
      </c>
      <c r="I55" s="357">
        <v>14.742000000000001</v>
      </c>
      <c r="J55" s="357">
        <v>0</v>
      </c>
      <c r="K55" s="357">
        <v>0</v>
      </c>
      <c r="L55" s="357">
        <v>135.8373</v>
      </c>
      <c r="M55" s="357">
        <v>4.63</v>
      </c>
      <c r="N55" s="357">
        <v>5.65</v>
      </c>
      <c r="O55" s="357">
        <v>372.24400000000003</v>
      </c>
      <c r="P55" s="357">
        <v>14.33</v>
      </c>
      <c r="Q55" s="357">
        <v>30.95</v>
      </c>
      <c r="R55" s="357">
        <v>45.460099999999997</v>
      </c>
      <c r="S55" s="357">
        <v>0</v>
      </c>
      <c r="T55" s="357">
        <v>0</v>
      </c>
      <c r="U55" s="357">
        <v>26.3704</v>
      </c>
      <c r="V55" s="357">
        <v>0.02</v>
      </c>
      <c r="W55" s="357">
        <v>0.03</v>
      </c>
      <c r="X55" s="357">
        <v>506.39499999999998</v>
      </c>
      <c r="Y55" s="357">
        <v>16.89</v>
      </c>
      <c r="Z55" s="357">
        <v>28.63</v>
      </c>
      <c r="AA55" s="357">
        <v>4830.1893</v>
      </c>
      <c r="AB55" s="357">
        <f t="shared" ref="AB55:AC57" si="7">SUM(D55+G55+J55+M55+P55+S55+V55+Y55)</f>
        <v>549.01</v>
      </c>
      <c r="AC55" s="357">
        <f t="shared" si="7"/>
        <v>1268.4100000000001</v>
      </c>
    </row>
    <row r="56" spans="1:30" ht="30">
      <c r="A56" s="68">
        <v>2</v>
      </c>
      <c r="B56" s="70" t="s">
        <v>471</v>
      </c>
      <c r="C56" s="357">
        <v>7365.8217000000004</v>
      </c>
      <c r="D56" s="357">
        <v>794.23</v>
      </c>
      <c r="E56" s="357">
        <v>1564.78</v>
      </c>
      <c r="F56" s="357">
        <v>1196.4632999999999</v>
      </c>
      <c r="G56" s="357">
        <v>566.51</v>
      </c>
      <c r="H56" s="357">
        <v>774.5</v>
      </c>
      <c r="I56" s="357">
        <v>0</v>
      </c>
      <c r="J56" s="357">
        <v>0</v>
      </c>
      <c r="K56" s="357">
        <v>0</v>
      </c>
      <c r="L56" s="357">
        <v>161.74449999999999</v>
      </c>
      <c r="M56" s="357">
        <v>14.93</v>
      </c>
      <c r="N56" s="357">
        <v>17.27</v>
      </c>
      <c r="O56" s="357">
        <v>613.1798</v>
      </c>
      <c r="P56" s="357">
        <v>23.21</v>
      </c>
      <c r="Q56" s="357">
        <v>51.24</v>
      </c>
      <c r="R56" s="357">
        <v>16.215447999999999</v>
      </c>
      <c r="S56" s="357">
        <v>0.27</v>
      </c>
      <c r="T56" s="357">
        <v>0.96</v>
      </c>
      <c r="U56" s="357">
        <v>40.993910999999997</v>
      </c>
      <c r="V56" s="357">
        <v>0.12</v>
      </c>
      <c r="W56" s="357">
        <v>0.31</v>
      </c>
      <c r="X56" s="357">
        <v>439.802841</v>
      </c>
      <c r="Y56" s="357">
        <v>0</v>
      </c>
      <c r="Z56" s="357">
        <v>0</v>
      </c>
      <c r="AA56" s="357">
        <v>9834.2214999999997</v>
      </c>
      <c r="AB56" s="357">
        <f t="shared" si="7"/>
        <v>1399.27</v>
      </c>
      <c r="AC56" s="357">
        <f t="shared" si="7"/>
        <v>2409.0599999999995</v>
      </c>
    </row>
    <row r="57" spans="1:30" ht="30">
      <c r="A57" s="68">
        <v>3</v>
      </c>
      <c r="B57" s="70" t="s">
        <v>472</v>
      </c>
      <c r="C57" s="357">
        <v>5824.8218999999999</v>
      </c>
      <c r="D57" s="357">
        <v>644.44500000000005</v>
      </c>
      <c r="E57" s="357">
        <v>1298.355</v>
      </c>
      <c r="F57" s="357">
        <v>764.66970000000003</v>
      </c>
      <c r="G57" s="357">
        <v>255.70400000000001</v>
      </c>
      <c r="H57" s="357">
        <v>427.91899999999998</v>
      </c>
      <c r="I57" s="357">
        <v>21.5</v>
      </c>
      <c r="J57" s="357">
        <v>0</v>
      </c>
      <c r="K57" s="357">
        <v>0</v>
      </c>
      <c r="L57" s="357">
        <v>67.476500000000001</v>
      </c>
      <c r="M57" s="357">
        <v>11.74</v>
      </c>
      <c r="N57" s="357">
        <v>14.028</v>
      </c>
      <c r="O57" s="357">
        <v>200.221</v>
      </c>
      <c r="P57" s="357">
        <v>32.445999999999998</v>
      </c>
      <c r="Q57" s="357">
        <v>69.668000000000006</v>
      </c>
      <c r="R57" s="357">
        <v>21.896599999999999</v>
      </c>
      <c r="S57" s="357">
        <v>0</v>
      </c>
      <c r="T57" s="357">
        <v>0</v>
      </c>
      <c r="U57" s="357">
        <v>12.5701</v>
      </c>
      <c r="V57" s="357">
        <v>0</v>
      </c>
      <c r="W57" s="357">
        <v>0.25700000000000001</v>
      </c>
      <c r="X57" s="357">
        <v>636.5258</v>
      </c>
      <c r="Y57" s="357">
        <v>0</v>
      </c>
      <c r="Z57" s="357">
        <v>56.73</v>
      </c>
      <c r="AA57" s="357">
        <v>7549.6815999999999</v>
      </c>
      <c r="AB57" s="357">
        <f t="shared" si="7"/>
        <v>944.33500000000015</v>
      </c>
      <c r="AC57" s="357">
        <f t="shared" si="7"/>
        <v>1866.9569999999999</v>
      </c>
    </row>
    <row r="58" spans="1:30" ht="30">
      <c r="A58" s="61"/>
      <c r="B58" s="59" t="s">
        <v>67</v>
      </c>
      <c r="C58" s="357">
        <f>SUM(C55:C57)</f>
        <v>16484.818800000001</v>
      </c>
      <c r="D58" s="357">
        <f t="shared" ref="D58:AC58" si="8">SUM(D55:D57)</f>
        <v>1834.165</v>
      </c>
      <c r="E58" s="357">
        <f t="shared" si="8"/>
        <v>3851.1849999999999</v>
      </c>
      <c r="F58" s="357">
        <f t="shared" si="8"/>
        <v>2396.0983000000001</v>
      </c>
      <c r="G58" s="357">
        <f t="shared" si="8"/>
        <v>939.86400000000003</v>
      </c>
      <c r="H58" s="357">
        <f t="shared" si="8"/>
        <v>1417.519</v>
      </c>
      <c r="I58" s="357">
        <f t="shared" si="8"/>
        <v>36.242000000000004</v>
      </c>
      <c r="J58" s="357">
        <f t="shared" si="8"/>
        <v>0</v>
      </c>
      <c r="K58" s="357">
        <f t="shared" si="8"/>
        <v>0</v>
      </c>
      <c r="L58" s="357">
        <f t="shared" si="8"/>
        <v>365.05829999999997</v>
      </c>
      <c r="M58" s="357">
        <f t="shared" si="8"/>
        <v>31.299999999999997</v>
      </c>
      <c r="N58" s="357">
        <f t="shared" si="8"/>
        <v>36.948</v>
      </c>
      <c r="O58" s="357">
        <f t="shared" si="8"/>
        <v>1185.6448</v>
      </c>
      <c r="P58" s="357">
        <f t="shared" si="8"/>
        <v>69.98599999999999</v>
      </c>
      <c r="Q58" s="357">
        <f t="shared" si="8"/>
        <v>151.858</v>
      </c>
      <c r="R58" s="357">
        <f t="shared" si="8"/>
        <v>83.572147999999999</v>
      </c>
      <c r="S58" s="357">
        <f t="shared" si="8"/>
        <v>0.27</v>
      </c>
      <c r="T58" s="357">
        <f t="shared" si="8"/>
        <v>0.96</v>
      </c>
      <c r="U58" s="357">
        <f t="shared" si="8"/>
        <v>79.934410999999997</v>
      </c>
      <c r="V58" s="357">
        <f t="shared" si="8"/>
        <v>0.13999999999999999</v>
      </c>
      <c r="W58" s="357">
        <f t="shared" si="8"/>
        <v>0.59699999999999998</v>
      </c>
      <c r="X58" s="357">
        <f t="shared" si="8"/>
        <v>1582.723641</v>
      </c>
      <c r="Y58" s="357">
        <f t="shared" si="8"/>
        <v>16.89</v>
      </c>
      <c r="Z58" s="357">
        <f t="shared" si="8"/>
        <v>85.36</v>
      </c>
      <c r="AA58" s="357">
        <f t="shared" si="8"/>
        <v>22214.092400000001</v>
      </c>
      <c r="AB58" s="357">
        <f t="shared" si="8"/>
        <v>2892.6150000000002</v>
      </c>
      <c r="AC58" s="357">
        <f t="shared" si="8"/>
        <v>5544.4269999999997</v>
      </c>
    </row>
    <row r="59" spans="1:30" ht="30">
      <c r="A59" s="361" t="s">
        <v>68</v>
      </c>
      <c r="B59" s="71"/>
      <c r="C59" s="357">
        <f t="shared" ref="C59:AC59" si="9">SUM(C14,C32,C53)</f>
        <v>66082.205199999997</v>
      </c>
      <c r="D59" s="357">
        <f t="shared" si="9"/>
        <v>11042.188365615066</v>
      </c>
      <c r="E59" s="357">
        <f t="shared" si="9"/>
        <v>26762.63754913774</v>
      </c>
      <c r="F59" s="357">
        <f t="shared" si="9"/>
        <v>52737.723100000003</v>
      </c>
      <c r="G59" s="357">
        <f t="shared" si="9"/>
        <v>17142.540444543753</v>
      </c>
      <c r="H59" s="357">
        <f t="shared" si="9"/>
        <v>36988.875107172615</v>
      </c>
      <c r="I59" s="357">
        <f t="shared" si="9"/>
        <v>2611.0528999999997</v>
      </c>
      <c r="J59" s="357">
        <f t="shared" si="9"/>
        <v>362.258612911</v>
      </c>
      <c r="K59" s="357">
        <f t="shared" si="9"/>
        <v>810.02204013200003</v>
      </c>
      <c r="L59" s="357">
        <f t="shared" si="9"/>
        <v>4053.9953999999998</v>
      </c>
      <c r="M59" s="357">
        <f t="shared" si="9"/>
        <v>537.67532855299999</v>
      </c>
      <c r="N59" s="357">
        <f t="shared" si="9"/>
        <v>703.32511055499992</v>
      </c>
      <c r="O59" s="357">
        <f t="shared" si="9"/>
        <v>14830.275099999999</v>
      </c>
      <c r="P59" s="357">
        <f t="shared" si="9"/>
        <v>1023.951773606</v>
      </c>
      <c r="Q59" s="357">
        <f t="shared" si="9"/>
        <v>2458.5132921003333</v>
      </c>
      <c r="R59" s="357">
        <f t="shared" si="9"/>
        <v>935.52282799999989</v>
      </c>
      <c r="S59" s="357">
        <f t="shared" si="9"/>
        <v>17.009254484</v>
      </c>
      <c r="T59" s="357">
        <f t="shared" si="9"/>
        <v>31.951410534000001</v>
      </c>
      <c r="U59" s="357">
        <f t="shared" si="9"/>
        <v>1182.492596</v>
      </c>
      <c r="V59" s="357">
        <f t="shared" si="9"/>
        <v>15.535055099999999</v>
      </c>
      <c r="W59" s="357">
        <f t="shared" si="9"/>
        <v>43.325655100000006</v>
      </c>
      <c r="X59" s="357">
        <f t="shared" si="9"/>
        <v>11539.545975999999</v>
      </c>
      <c r="Y59" s="357">
        <f t="shared" si="9"/>
        <v>254.08616741059993</v>
      </c>
      <c r="Z59" s="357">
        <f t="shared" si="9"/>
        <v>697.05835985841986</v>
      </c>
      <c r="AA59" s="357">
        <f t="shared" si="9"/>
        <v>153972.81309999997</v>
      </c>
      <c r="AB59" s="357">
        <f t="shared" si="9"/>
        <v>30395.245002223419</v>
      </c>
      <c r="AC59" s="357">
        <f t="shared" si="9"/>
        <v>68495.708524590111</v>
      </c>
      <c r="AD59" s="362"/>
    </row>
    <row r="60" spans="1:30" ht="30">
      <c r="A60" s="59" t="s">
        <v>145</v>
      </c>
      <c r="B60" s="59"/>
      <c r="C60" s="357">
        <f>SUM(C59,C58)</f>
        <v>82567.024000000005</v>
      </c>
      <c r="D60" s="357">
        <f t="shared" ref="D60:AC60" si="10">SUM(D59,D58)</f>
        <v>12876.353365615065</v>
      </c>
      <c r="E60" s="357">
        <f t="shared" si="10"/>
        <v>30613.822549137742</v>
      </c>
      <c r="F60" s="357">
        <f t="shared" si="10"/>
        <v>55133.821400000001</v>
      </c>
      <c r="G60" s="357">
        <f t="shared" si="10"/>
        <v>18082.404444543754</v>
      </c>
      <c r="H60" s="357">
        <f t="shared" si="10"/>
        <v>38406.394107172615</v>
      </c>
      <c r="I60" s="357">
        <f t="shared" si="10"/>
        <v>2647.2948999999999</v>
      </c>
      <c r="J60" s="357">
        <f t="shared" si="10"/>
        <v>362.258612911</v>
      </c>
      <c r="K60" s="357">
        <f t="shared" si="10"/>
        <v>810.02204013200003</v>
      </c>
      <c r="L60" s="357">
        <f t="shared" si="10"/>
        <v>4419.0536999999995</v>
      </c>
      <c r="M60" s="357">
        <f t="shared" si="10"/>
        <v>568.97532855299994</v>
      </c>
      <c r="N60" s="357">
        <f t="shared" si="10"/>
        <v>740.2731105549999</v>
      </c>
      <c r="O60" s="357">
        <f t="shared" si="10"/>
        <v>16015.919899999999</v>
      </c>
      <c r="P60" s="357">
        <f t="shared" si="10"/>
        <v>1093.9377736060001</v>
      </c>
      <c r="Q60" s="357">
        <f t="shared" si="10"/>
        <v>2610.3712921003334</v>
      </c>
      <c r="R60" s="357">
        <f t="shared" si="10"/>
        <v>1019.0949759999999</v>
      </c>
      <c r="S60" s="357">
        <f t="shared" si="10"/>
        <v>17.279254483999999</v>
      </c>
      <c r="T60" s="357">
        <f t="shared" si="10"/>
        <v>32.911410533999998</v>
      </c>
      <c r="U60" s="357">
        <f t="shared" si="10"/>
        <v>1262.427007</v>
      </c>
      <c r="V60" s="357">
        <f t="shared" si="10"/>
        <v>15.6750551</v>
      </c>
      <c r="W60" s="357">
        <f t="shared" si="10"/>
        <v>43.922655100000007</v>
      </c>
      <c r="X60" s="357">
        <f t="shared" si="10"/>
        <v>13122.269617</v>
      </c>
      <c r="Y60" s="357">
        <f t="shared" si="10"/>
        <v>270.97616741059994</v>
      </c>
      <c r="Z60" s="357">
        <f t="shared" si="10"/>
        <v>782.41835985841988</v>
      </c>
      <c r="AA60" s="357">
        <f t="shared" si="10"/>
        <v>176186.90549999996</v>
      </c>
      <c r="AB60" s="357">
        <f t="shared" si="10"/>
        <v>33287.860002223417</v>
      </c>
      <c r="AC60" s="357">
        <f t="shared" si="10"/>
        <v>74040.135524590107</v>
      </c>
    </row>
    <row r="61" spans="1:30" ht="26.25">
      <c r="A61" s="61" t="s">
        <v>70</v>
      </c>
      <c r="B61" s="59" t="s">
        <v>71</v>
      </c>
      <c r="C61" s="358"/>
      <c r="D61" s="358"/>
      <c r="E61" s="358"/>
      <c r="F61" s="358"/>
      <c r="G61" s="358"/>
      <c r="H61" s="358"/>
      <c r="I61" s="358"/>
      <c r="J61" s="358"/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58"/>
      <c r="W61" s="358"/>
      <c r="X61" s="358"/>
      <c r="Y61" s="358"/>
      <c r="Z61" s="358"/>
      <c r="AA61" s="358"/>
      <c r="AB61" s="358"/>
      <c r="AC61" s="358"/>
    </row>
    <row r="62" spans="1:30" ht="30">
      <c r="A62" s="68">
        <v>1</v>
      </c>
      <c r="B62" s="70" t="s">
        <v>72</v>
      </c>
      <c r="C62" s="357">
        <v>606.3981</v>
      </c>
      <c r="D62" s="357">
        <v>8.7302</v>
      </c>
      <c r="E62" s="357">
        <v>9.9353999999999996</v>
      </c>
      <c r="F62" s="357">
        <v>142.2319</v>
      </c>
      <c r="G62" s="357">
        <v>0</v>
      </c>
      <c r="H62" s="357">
        <v>0</v>
      </c>
      <c r="I62" s="357">
        <v>0</v>
      </c>
      <c r="J62" s="357">
        <v>0</v>
      </c>
      <c r="K62" s="357">
        <v>0</v>
      </c>
      <c r="L62" s="357">
        <v>2.3140000000000001</v>
      </c>
      <c r="M62" s="357">
        <v>0</v>
      </c>
      <c r="N62" s="357">
        <v>0</v>
      </c>
      <c r="O62" s="357">
        <v>8.7263000000000002</v>
      </c>
      <c r="P62" s="357">
        <v>0</v>
      </c>
      <c r="Q62" s="357">
        <v>0</v>
      </c>
      <c r="R62" s="357">
        <v>7.4999999999999997E-3</v>
      </c>
      <c r="S62" s="357">
        <v>0</v>
      </c>
      <c r="T62" s="357">
        <v>0</v>
      </c>
      <c r="U62" s="357">
        <v>0.39360000000000001</v>
      </c>
      <c r="V62" s="357">
        <v>0</v>
      </c>
      <c r="W62" s="357">
        <v>0</v>
      </c>
      <c r="X62" s="357">
        <v>39.078499999999998</v>
      </c>
      <c r="Y62" s="357">
        <v>0</v>
      </c>
      <c r="Z62" s="357">
        <v>0</v>
      </c>
      <c r="AA62" s="357">
        <v>799.1499</v>
      </c>
      <c r="AB62" s="357">
        <f t="shared" ref="AB62:AB64" si="11">SUM(D62+G62+J62+M62+P62+S62+V62+Y62)</f>
        <v>8.7302</v>
      </c>
      <c r="AC62" s="357">
        <f t="shared" ref="AC62:AC64" si="12">SUM(E62+H62+K62+N62+Q62+T62+W62+Z62)</f>
        <v>9.9353999999999996</v>
      </c>
    </row>
    <row r="63" spans="1:30" ht="30">
      <c r="A63" s="68">
        <v>2</v>
      </c>
      <c r="B63" s="70" t="s">
        <v>73</v>
      </c>
      <c r="C63" s="357">
        <v>13108.6522</v>
      </c>
      <c r="D63" s="357">
        <v>3277.9126000000001</v>
      </c>
      <c r="E63" s="357">
        <v>6070.0236999999997</v>
      </c>
      <c r="F63" s="357">
        <v>1561.8570999999999</v>
      </c>
      <c r="G63" s="357">
        <v>0</v>
      </c>
      <c r="H63" s="357">
        <v>0</v>
      </c>
      <c r="I63" s="357">
        <v>1.85</v>
      </c>
      <c r="J63" s="357">
        <v>0</v>
      </c>
      <c r="K63" s="357">
        <v>0</v>
      </c>
      <c r="L63" s="357">
        <v>31.566099999999999</v>
      </c>
      <c r="M63" s="357">
        <v>0</v>
      </c>
      <c r="N63" s="357">
        <v>0</v>
      </c>
      <c r="O63" s="357">
        <v>202.26849999999999</v>
      </c>
      <c r="P63" s="357">
        <v>0</v>
      </c>
      <c r="Q63" s="357">
        <v>0</v>
      </c>
      <c r="R63" s="357">
        <v>345.92189999999999</v>
      </c>
      <c r="S63" s="357">
        <v>0</v>
      </c>
      <c r="T63" s="357">
        <v>0</v>
      </c>
      <c r="U63" s="357">
        <v>80.134</v>
      </c>
      <c r="V63" s="357">
        <v>0</v>
      </c>
      <c r="W63" s="357">
        <v>0</v>
      </c>
      <c r="X63" s="357">
        <v>708.15239999999994</v>
      </c>
      <c r="Y63" s="357">
        <v>0</v>
      </c>
      <c r="Z63" s="357">
        <v>0</v>
      </c>
      <c r="AA63" s="357">
        <v>16040.4022</v>
      </c>
      <c r="AB63" s="357">
        <f t="shared" si="11"/>
        <v>3277.9126000000001</v>
      </c>
      <c r="AC63" s="357">
        <f t="shared" si="12"/>
        <v>6070.0236999999997</v>
      </c>
    </row>
    <row r="64" spans="1:30" ht="30">
      <c r="A64" s="68">
        <v>3</v>
      </c>
      <c r="B64" s="70" t="s">
        <v>74</v>
      </c>
      <c r="C64" s="357">
        <v>2299.3991000000001</v>
      </c>
      <c r="D64" s="357">
        <v>0</v>
      </c>
      <c r="E64" s="357">
        <v>0</v>
      </c>
      <c r="F64" s="357">
        <v>800.26610000000005</v>
      </c>
      <c r="G64" s="357">
        <v>0</v>
      </c>
      <c r="H64" s="357">
        <v>0</v>
      </c>
      <c r="I64" s="357">
        <v>0</v>
      </c>
      <c r="J64" s="357">
        <v>0</v>
      </c>
      <c r="K64" s="357">
        <v>0</v>
      </c>
      <c r="L64" s="357">
        <v>145.7149</v>
      </c>
      <c r="M64" s="357">
        <v>0</v>
      </c>
      <c r="N64" s="357">
        <v>0</v>
      </c>
      <c r="O64" s="357">
        <v>519.53009999999995</v>
      </c>
      <c r="P64" s="357">
        <v>0</v>
      </c>
      <c r="Q64" s="357">
        <v>0</v>
      </c>
      <c r="R64" s="357">
        <v>1.3474999999999999</v>
      </c>
      <c r="S64" s="357">
        <v>0</v>
      </c>
      <c r="T64" s="357">
        <v>0</v>
      </c>
      <c r="U64" s="357">
        <v>88.0107</v>
      </c>
      <c r="V64" s="357">
        <v>0</v>
      </c>
      <c r="W64" s="357">
        <v>0</v>
      </c>
      <c r="X64" s="357">
        <v>453.5609</v>
      </c>
      <c r="Y64" s="357">
        <v>0</v>
      </c>
      <c r="Z64" s="357">
        <v>0</v>
      </c>
      <c r="AA64" s="357">
        <v>4307.8293000000003</v>
      </c>
      <c r="AB64" s="357">
        <f t="shared" si="11"/>
        <v>0</v>
      </c>
      <c r="AC64" s="357">
        <f t="shared" si="12"/>
        <v>0</v>
      </c>
    </row>
    <row r="65" spans="1:29" ht="30">
      <c r="A65" s="61"/>
      <c r="B65" s="59" t="s">
        <v>75</v>
      </c>
      <c r="C65" s="357">
        <f>SUM(C62:C64)</f>
        <v>16014.449400000001</v>
      </c>
      <c r="D65" s="357">
        <f t="shared" ref="D65:AC65" si="13">SUM(D62:D64)</f>
        <v>3286.6428000000001</v>
      </c>
      <c r="E65" s="357">
        <f t="shared" si="13"/>
        <v>6079.9591</v>
      </c>
      <c r="F65" s="357">
        <f t="shared" si="13"/>
        <v>2504.3550999999998</v>
      </c>
      <c r="G65" s="357">
        <f t="shared" si="13"/>
        <v>0</v>
      </c>
      <c r="H65" s="357">
        <f t="shared" si="13"/>
        <v>0</v>
      </c>
      <c r="I65" s="357">
        <f t="shared" si="13"/>
        <v>1.85</v>
      </c>
      <c r="J65" s="357">
        <f t="shared" si="13"/>
        <v>0</v>
      </c>
      <c r="K65" s="357">
        <f t="shared" si="13"/>
        <v>0</v>
      </c>
      <c r="L65" s="357">
        <f t="shared" si="13"/>
        <v>179.595</v>
      </c>
      <c r="M65" s="357">
        <f t="shared" si="13"/>
        <v>0</v>
      </c>
      <c r="N65" s="357">
        <f t="shared" si="13"/>
        <v>0</v>
      </c>
      <c r="O65" s="357">
        <f t="shared" si="13"/>
        <v>730.52489999999989</v>
      </c>
      <c r="P65" s="357">
        <f t="shared" si="13"/>
        <v>0</v>
      </c>
      <c r="Q65" s="357">
        <f t="shared" si="13"/>
        <v>0</v>
      </c>
      <c r="R65" s="357">
        <f t="shared" si="13"/>
        <v>347.27690000000001</v>
      </c>
      <c r="S65" s="357">
        <f t="shared" si="13"/>
        <v>0</v>
      </c>
      <c r="T65" s="357">
        <f t="shared" si="13"/>
        <v>0</v>
      </c>
      <c r="U65" s="357">
        <f t="shared" si="13"/>
        <v>168.53829999999999</v>
      </c>
      <c r="V65" s="357">
        <f t="shared" si="13"/>
        <v>0</v>
      </c>
      <c r="W65" s="357">
        <f t="shared" si="13"/>
        <v>0</v>
      </c>
      <c r="X65" s="357">
        <f t="shared" si="13"/>
        <v>1200.7918</v>
      </c>
      <c r="Y65" s="357">
        <f t="shared" si="13"/>
        <v>0</v>
      </c>
      <c r="Z65" s="357">
        <f t="shared" si="13"/>
        <v>0</v>
      </c>
      <c r="AA65" s="357">
        <f t="shared" si="13"/>
        <v>21147.381400000002</v>
      </c>
      <c r="AB65" s="357">
        <f t="shared" si="13"/>
        <v>3286.6428000000001</v>
      </c>
      <c r="AC65" s="357">
        <f t="shared" si="13"/>
        <v>6079.9591</v>
      </c>
    </row>
    <row r="66" spans="1:29" ht="30">
      <c r="A66" s="68" t="s">
        <v>76</v>
      </c>
      <c r="B66" s="70" t="s">
        <v>77</v>
      </c>
      <c r="C66" s="357">
        <v>41.62</v>
      </c>
      <c r="D66" s="357">
        <v>0</v>
      </c>
      <c r="E66" s="357">
        <v>0</v>
      </c>
      <c r="F66" s="357">
        <v>1118.2947999999999</v>
      </c>
      <c r="G66" s="357">
        <v>134.95699999999999</v>
      </c>
      <c r="H66" s="357">
        <v>252.52600000000001</v>
      </c>
      <c r="I66" s="357">
        <v>0</v>
      </c>
      <c r="J66" s="357">
        <v>0</v>
      </c>
      <c r="K66" s="357">
        <v>0</v>
      </c>
      <c r="L66" s="357">
        <v>5.351</v>
      </c>
      <c r="M66" s="357">
        <v>0</v>
      </c>
      <c r="N66" s="357">
        <v>0</v>
      </c>
      <c r="O66" s="357">
        <v>36.565199999999997</v>
      </c>
      <c r="P66" s="357">
        <v>0</v>
      </c>
      <c r="Q66" s="357">
        <v>0</v>
      </c>
      <c r="R66" s="357">
        <v>1.3069999999999999</v>
      </c>
      <c r="S66" s="357">
        <v>0</v>
      </c>
      <c r="T66" s="357">
        <v>0</v>
      </c>
      <c r="U66" s="357">
        <v>1.5356000000000001</v>
      </c>
      <c r="V66" s="357">
        <v>0</v>
      </c>
      <c r="W66" s="357">
        <v>0</v>
      </c>
      <c r="X66" s="357">
        <v>47.820099999999996</v>
      </c>
      <c r="Y66" s="357">
        <v>3.4973000000000001</v>
      </c>
      <c r="Z66" s="357">
        <v>8.3192000000000004</v>
      </c>
      <c r="AA66" s="357">
        <v>1252.4937</v>
      </c>
      <c r="AB66" s="357">
        <f>SUM(D66+G66+J66+M66+P66+S66+V66+Y66)</f>
        <v>138.45429999999999</v>
      </c>
      <c r="AC66" s="357">
        <f>SUM(E66+H66+K66+N66+Q66+T66+W66+Z66)</f>
        <v>260.84520000000003</v>
      </c>
    </row>
    <row r="67" spans="1:29" ht="30">
      <c r="A67" s="68"/>
      <c r="B67" s="70" t="s">
        <v>78</v>
      </c>
      <c r="C67" s="357">
        <f>SUM(C66)</f>
        <v>41.62</v>
      </c>
      <c r="D67" s="357">
        <f t="shared" ref="D67:AC67" si="14">SUM(D66)</f>
        <v>0</v>
      </c>
      <c r="E67" s="357">
        <f t="shared" si="14"/>
        <v>0</v>
      </c>
      <c r="F67" s="357">
        <f t="shared" si="14"/>
        <v>1118.2947999999999</v>
      </c>
      <c r="G67" s="357">
        <f t="shared" si="14"/>
        <v>134.95699999999999</v>
      </c>
      <c r="H67" s="357">
        <f t="shared" si="14"/>
        <v>252.52600000000001</v>
      </c>
      <c r="I67" s="357">
        <f t="shared" si="14"/>
        <v>0</v>
      </c>
      <c r="J67" s="357">
        <f t="shared" si="14"/>
        <v>0</v>
      </c>
      <c r="K67" s="357">
        <f t="shared" si="14"/>
        <v>0</v>
      </c>
      <c r="L67" s="357">
        <f t="shared" si="14"/>
        <v>5.351</v>
      </c>
      <c r="M67" s="357">
        <f t="shared" si="14"/>
        <v>0</v>
      </c>
      <c r="N67" s="357">
        <f t="shared" si="14"/>
        <v>0</v>
      </c>
      <c r="O67" s="357">
        <f t="shared" si="14"/>
        <v>36.565199999999997</v>
      </c>
      <c r="P67" s="357">
        <f t="shared" si="14"/>
        <v>0</v>
      </c>
      <c r="Q67" s="357">
        <f t="shared" si="14"/>
        <v>0</v>
      </c>
      <c r="R67" s="357">
        <f t="shared" si="14"/>
        <v>1.3069999999999999</v>
      </c>
      <c r="S67" s="357">
        <f t="shared" si="14"/>
        <v>0</v>
      </c>
      <c r="T67" s="357">
        <f t="shared" si="14"/>
        <v>0</v>
      </c>
      <c r="U67" s="357">
        <f t="shared" si="14"/>
        <v>1.5356000000000001</v>
      </c>
      <c r="V67" s="357">
        <f t="shared" si="14"/>
        <v>0</v>
      </c>
      <c r="W67" s="357">
        <f t="shared" si="14"/>
        <v>0</v>
      </c>
      <c r="X67" s="357">
        <f t="shared" si="14"/>
        <v>47.820099999999996</v>
      </c>
      <c r="Y67" s="357">
        <f t="shared" si="14"/>
        <v>3.4973000000000001</v>
      </c>
      <c r="Z67" s="357">
        <f t="shared" si="14"/>
        <v>8.3192000000000004</v>
      </c>
      <c r="AA67" s="357">
        <f t="shared" si="14"/>
        <v>1252.4937</v>
      </c>
      <c r="AB67" s="357">
        <f t="shared" si="14"/>
        <v>138.45429999999999</v>
      </c>
      <c r="AC67" s="357">
        <f t="shared" si="14"/>
        <v>260.84520000000003</v>
      </c>
    </row>
    <row r="68" spans="1:29" ht="30">
      <c r="A68" s="68" t="s">
        <v>79</v>
      </c>
      <c r="B68" s="70" t="s">
        <v>80</v>
      </c>
      <c r="C68" s="357"/>
      <c r="D68" s="357"/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7"/>
      <c r="Q68" s="357"/>
      <c r="R68" s="357"/>
      <c r="S68" s="357"/>
      <c r="T68" s="357"/>
      <c r="U68" s="357"/>
      <c r="V68" s="357"/>
      <c r="W68" s="357"/>
      <c r="X68" s="357"/>
      <c r="Y68" s="357"/>
      <c r="Z68" s="357"/>
      <c r="AA68" s="357"/>
      <c r="AB68" s="357"/>
      <c r="AC68" s="357"/>
    </row>
    <row r="69" spans="1:29" ht="30">
      <c r="A69" s="68">
        <v>1</v>
      </c>
      <c r="B69" s="70" t="s">
        <v>81</v>
      </c>
      <c r="C69" s="357">
        <v>0</v>
      </c>
      <c r="D69" s="357">
        <v>45.446399999999997</v>
      </c>
      <c r="E69" s="357">
        <v>85.513300000000001</v>
      </c>
      <c r="F69" s="357">
        <v>0</v>
      </c>
      <c r="G69" s="357">
        <v>113.9966</v>
      </c>
      <c r="H69" s="357">
        <v>218.82579999999999</v>
      </c>
      <c r="I69" s="357">
        <v>0</v>
      </c>
      <c r="J69" s="357">
        <v>0</v>
      </c>
      <c r="K69" s="357">
        <v>0</v>
      </c>
      <c r="L69" s="357">
        <v>0</v>
      </c>
      <c r="M69" s="357">
        <v>0</v>
      </c>
      <c r="N69" s="357">
        <v>0</v>
      </c>
      <c r="O69" s="357">
        <v>0</v>
      </c>
      <c r="P69" s="357">
        <v>2.8043</v>
      </c>
      <c r="Q69" s="357">
        <v>5.6319999999999997</v>
      </c>
      <c r="R69" s="357">
        <v>0</v>
      </c>
      <c r="S69" s="357">
        <v>0</v>
      </c>
      <c r="T69" s="357">
        <v>0</v>
      </c>
      <c r="U69" s="357">
        <v>0</v>
      </c>
      <c r="V69" s="357">
        <v>0</v>
      </c>
      <c r="W69" s="357">
        <v>0</v>
      </c>
      <c r="X69" s="357">
        <v>0</v>
      </c>
      <c r="Y69" s="357">
        <v>0</v>
      </c>
      <c r="Z69" s="357">
        <v>0</v>
      </c>
      <c r="AA69" s="357">
        <v>0</v>
      </c>
      <c r="AB69" s="357">
        <f t="shared" ref="AB69:AC71" si="15">SUM(D69+G69+J69+M69+P69+S69+V69+Y69)</f>
        <v>162.2473</v>
      </c>
      <c r="AC69" s="357">
        <f t="shared" si="15"/>
        <v>309.97109999999998</v>
      </c>
    </row>
    <row r="70" spans="1:29" ht="30">
      <c r="A70" s="68">
        <v>2</v>
      </c>
      <c r="B70" s="70" t="s">
        <v>82</v>
      </c>
      <c r="C70" s="357">
        <v>0</v>
      </c>
      <c r="D70" s="357">
        <v>59.07</v>
      </c>
      <c r="E70" s="357">
        <v>94.7</v>
      </c>
      <c r="F70" s="357">
        <v>0</v>
      </c>
      <c r="G70" s="357">
        <v>8.0280000000000005</v>
      </c>
      <c r="H70" s="357">
        <v>11.0243</v>
      </c>
      <c r="I70" s="357">
        <v>0</v>
      </c>
      <c r="J70" s="357">
        <v>0</v>
      </c>
      <c r="K70" s="357">
        <v>0</v>
      </c>
      <c r="L70" s="357">
        <v>0</v>
      </c>
      <c r="M70" s="357">
        <v>0</v>
      </c>
      <c r="N70" s="357">
        <v>0</v>
      </c>
      <c r="O70" s="357">
        <v>0</v>
      </c>
      <c r="P70" s="357">
        <v>23.6</v>
      </c>
      <c r="Q70" s="357">
        <v>40.14</v>
      </c>
      <c r="R70" s="357">
        <v>0</v>
      </c>
      <c r="S70" s="357">
        <v>0</v>
      </c>
      <c r="T70" s="357">
        <v>0</v>
      </c>
      <c r="U70" s="357">
        <v>0</v>
      </c>
      <c r="V70" s="357">
        <v>0</v>
      </c>
      <c r="W70" s="357">
        <v>0</v>
      </c>
      <c r="X70" s="357">
        <v>0</v>
      </c>
      <c r="Y70" s="357">
        <v>87.68</v>
      </c>
      <c r="Z70" s="357">
        <v>135.21</v>
      </c>
      <c r="AA70" s="357">
        <v>0</v>
      </c>
      <c r="AB70" s="357">
        <f t="shared" si="15"/>
        <v>178.37800000000001</v>
      </c>
      <c r="AC70" s="357">
        <f t="shared" si="15"/>
        <v>281.07429999999999</v>
      </c>
    </row>
    <row r="71" spans="1:29" ht="30">
      <c r="A71" s="68"/>
      <c r="B71" s="70" t="s">
        <v>83</v>
      </c>
      <c r="C71" s="357">
        <f>SUM(C69:C70)</f>
        <v>0</v>
      </c>
      <c r="D71" s="357">
        <f t="shared" ref="D71:Z71" si="16">SUM(D69:D70)</f>
        <v>104.5164</v>
      </c>
      <c r="E71" s="357">
        <f t="shared" si="16"/>
        <v>180.2133</v>
      </c>
      <c r="F71" s="357">
        <f t="shared" si="16"/>
        <v>0</v>
      </c>
      <c r="G71" s="357">
        <f t="shared" si="16"/>
        <v>122.02460000000001</v>
      </c>
      <c r="H71" s="357">
        <f t="shared" si="16"/>
        <v>229.8501</v>
      </c>
      <c r="I71" s="357">
        <f t="shared" si="16"/>
        <v>0</v>
      </c>
      <c r="J71" s="357">
        <f t="shared" si="16"/>
        <v>0</v>
      </c>
      <c r="K71" s="357">
        <f t="shared" si="16"/>
        <v>0</v>
      </c>
      <c r="L71" s="357">
        <f t="shared" si="16"/>
        <v>0</v>
      </c>
      <c r="M71" s="357">
        <f t="shared" si="16"/>
        <v>0</v>
      </c>
      <c r="N71" s="357">
        <f t="shared" si="16"/>
        <v>0</v>
      </c>
      <c r="O71" s="357">
        <f t="shared" si="16"/>
        <v>0</v>
      </c>
      <c r="P71" s="357">
        <f t="shared" si="16"/>
        <v>26.404300000000003</v>
      </c>
      <c r="Q71" s="357">
        <f t="shared" si="16"/>
        <v>45.771999999999998</v>
      </c>
      <c r="R71" s="357">
        <f t="shared" si="16"/>
        <v>0</v>
      </c>
      <c r="S71" s="357">
        <f t="shared" si="16"/>
        <v>0</v>
      </c>
      <c r="T71" s="357">
        <f t="shared" si="16"/>
        <v>0</v>
      </c>
      <c r="U71" s="357">
        <f t="shared" si="16"/>
        <v>0</v>
      </c>
      <c r="V71" s="357">
        <f t="shared" si="16"/>
        <v>0</v>
      </c>
      <c r="W71" s="357">
        <f t="shared" si="16"/>
        <v>0</v>
      </c>
      <c r="X71" s="357">
        <f t="shared" si="16"/>
        <v>0</v>
      </c>
      <c r="Y71" s="357">
        <f t="shared" si="16"/>
        <v>87.68</v>
      </c>
      <c r="Z71" s="357">
        <f t="shared" si="16"/>
        <v>135.21</v>
      </c>
      <c r="AA71" s="357">
        <f>SUM(C71+F71+I71+L71+O71+R71+U71+X71)</f>
        <v>0</v>
      </c>
      <c r="AB71" s="357">
        <f t="shared" si="15"/>
        <v>340.62530000000004</v>
      </c>
      <c r="AC71" s="357">
        <f t="shared" si="15"/>
        <v>591.04539999999997</v>
      </c>
    </row>
    <row r="72" spans="1:29" ht="26.25">
      <c r="A72" s="68"/>
      <c r="B72" s="70" t="s">
        <v>130</v>
      </c>
      <c r="C72" s="358">
        <f>SUM(C60,C65,C67,C71)</f>
        <v>98623.093399999998</v>
      </c>
      <c r="D72" s="358">
        <f t="shared" ref="D72:Z72" si="17">SUM(D60,D65,D67,D71)</f>
        <v>16267.512565615065</v>
      </c>
      <c r="E72" s="358">
        <f t="shared" si="17"/>
        <v>36873.994949137748</v>
      </c>
      <c r="F72" s="358">
        <f t="shared" si="17"/>
        <v>58756.471300000005</v>
      </c>
      <c r="G72" s="358">
        <f t="shared" si="17"/>
        <v>18339.386044543753</v>
      </c>
      <c r="H72" s="358">
        <f t="shared" si="17"/>
        <v>38888.770207172616</v>
      </c>
      <c r="I72" s="358">
        <f t="shared" si="17"/>
        <v>2649.1448999999998</v>
      </c>
      <c r="J72" s="358">
        <f t="shared" si="17"/>
        <v>362.258612911</v>
      </c>
      <c r="K72" s="358">
        <f t="shared" si="17"/>
        <v>810.02204013200003</v>
      </c>
      <c r="L72" s="358">
        <f t="shared" si="17"/>
        <v>4603.9996999999994</v>
      </c>
      <c r="M72" s="358">
        <f t="shared" si="17"/>
        <v>568.97532855299994</v>
      </c>
      <c r="N72" s="358">
        <f t="shared" si="17"/>
        <v>740.2731105549999</v>
      </c>
      <c r="O72" s="358">
        <f t="shared" si="17"/>
        <v>16783.009999999998</v>
      </c>
      <c r="P72" s="358">
        <f t="shared" si="17"/>
        <v>1120.342073606</v>
      </c>
      <c r="Q72" s="358">
        <f t="shared" si="17"/>
        <v>2656.1432921003334</v>
      </c>
      <c r="R72" s="358">
        <f t="shared" si="17"/>
        <v>1367.6788759999999</v>
      </c>
      <c r="S72" s="358">
        <f t="shared" si="17"/>
        <v>17.279254483999999</v>
      </c>
      <c r="T72" s="358">
        <f t="shared" si="17"/>
        <v>32.911410533999998</v>
      </c>
      <c r="U72" s="358">
        <f t="shared" si="17"/>
        <v>1432.5009069999999</v>
      </c>
      <c r="V72" s="358">
        <f t="shared" si="17"/>
        <v>15.6750551</v>
      </c>
      <c r="W72" s="358">
        <f t="shared" si="17"/>
        <v>43.922655100000007</v>
      </c>
      <c r="X72" s="358">
        <f t="shared" si="17"/>
        <v>14370.881517000002</v>
      </c>
      <c r="Y72" s="358">
        <f t="shared" si="17"/>
        <v>362.15346741059994</v>
      </c>
      <c r="Z72" s="358">
        <f t="shared" si="17"/>
        <v>925.94755985841994</v>
      </c>
      <c r="AA72" s="358">
        <f>SUM(AA60,AA65,AA67,AA71)</f>
        <v>198586.78059999997</v>
      </c>
      <c r="AB72" s="358">
        <f>SUM(AB60,AB65,AB67,AB71)</f>
        <v>37053.582402223416</v>
      </c>
      <c r="AC72" s="358">
        <f>SUM(AC60,AC65,AC67,AC71)</f>
        <v>80971.985224590098</v>
      </c>
    </row>
    <row r="73" spans="1:29" ht="26.25">
      <c r="A73" s="363"/>
      <c r="B73" s="363"/>
      <c r="C73" s="364"/>
      <c r="D73" s="364"/>
      <c r="E73" s="364"/>
      <c r="F73" s="364"/>
      <c r="G73" s="364"/>
      <c r="H73" s="364"/>
      <c r="I73" s="364"/>
      <c r="J73" s="364"/>
      <c r="K73" s="364"/>
      <c r="L73" s="364"/>
      <c r="M73" s="364"/>
      <c r="N73" s="364"/>
      <c r="O73" s="364"/>
      <c r="P73" s="364"/>
      <c r="Q73" s="364"/>
      <c r="R73" s="364"/>
      <c r="S73" s="364"/>
      <c r="T73" s="364"/>
      <c r="U73" s="364"/>
      <c r="V73" s="364"/>
      <c r="W73" s="364"/>
      <c r="X73" s="364"/>
      <c r="Y73" s="364"/>
      <c r="Z73" s="364"/>
      <c r="AA73" s="364"/>
      <c r="AB73" s="364"/>
      <c r="AC73" s="364"/>
    </row>
    <row r="74" spans="1:29">
      <c r="A74" s="365"/>
      <c r="B74" s="365"/>
      <c r="C74" s="362"/>
      <c r="D74" s="362"/>
      <c r="E74" s="362"/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362"/>
      <c r="S74" s="362"/>
      <c r="T74" s="362"/>
      <c r="U74" s="362"/>
      <c r="V74" s="362"/>
      <c r="W74" s="362"/>
      <c r="X74" s="362"/>
      <c r="Y74" s="362"/>
      <c r="Z74" s="362"/>
      <c r="AA74" s="362"/>
      <c r="AB74" s="362"/>
      <c r="AC74" s="362"/>
    </row>
  </sheetData>
  <mergeCells count="33">
    <mergeCell ref="A1:Z1"/>
    <mergeCell ref="A2:Z2"/>
    <mergeCell ref="A3:AC3"/>
    <mergeCell ref="A4:A7"/>
    <mergeCell ref="B4:B7"/>
    <mergeCell ref="C4:E5"/>
    <mergeCell ref="F4:H5"/>
    <mergeCell ref="I4:K5"/>
    <mergeCell ref="L4:N5"/>
    <mergeCell ref="O4:Q5"/>
    <mergeCell ref="R4:T5"/>
    <mergeCell ref="U4:W5"/>
    <mergeCell ref="X4:Z5"/>
    <mergeCell ref="AA4:AC5"/>
    <mergeCell ref="C6:C7"/>
    <mergeCell ref="D6:E6"/>
    <mergeCell ref="F6:F7"/>
    <mergeCell ref="G6:H6"/>
    <mergeCell ref="I6:I7"/>
    <mergeCell ref="J6:K6"/>
    <mergeCell ref="AA6:AA7"/>
    <mergeCell ref="AB6:AC6"/>
    <mergeCell ref="L6:L7"/>
    <mergeCell ref="M6:N6"/>
    <mergeCell ref="O6:O7"/>
    <mergeCell ref="P6:Q6"/>
    <mergeCell ref="R6:R7"/>
    <mergeCell ref="S6:T6"/>
    <mergeCell ref="A33:Z33"/>
    <mergeCell ref="U6:U7"/>
    <mergeCell ref="V6:W6"/>
    <mergeCell ref="X6:X7"/>
    <mergeCell ref="Y6:Z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1"/>
  <sheetViews>
    <sheetView zoomScale="40" zoomScaleNormal="40" workbookViewId="0">
      <selection activeCell="Z15" sqref="Z15"/>
    </sheetView>
  </sheetViews>
  <sheetFormatPr defaultRowHeight="37.5"/>
  <cols>
    <col min="1" max="1" width="17.28515625" style="366" customWidth="1"/>
    <col min="2" max="2" width="100.5703125" style="366" customWidth="1"/>
    <col min="3" max="3" width="34.28515625" style="366" customWidth="1"/>
    <col min="4" max="4" width="30.42578125" style="366" customWidth="1"/>
    <col min="5" max="5" width="30.85546875" style="366" customWidth="1"/>
    <col min="6" max="6" width="24.85546875" style="366" customWidth="1"/>
    <col min="7" max="7" width="22" style="366" customWidth="1"/>
    <col min="8" max="8" width="21.42578125" style="366" customWidth="1"/>
    <col min="9" max="9" width="28.85546875" style="366" customWidth="1"/>
    <col min="10" max="10" width="22.5703125" style="366" customWidth="1"/>
    <col min="11" max="11" width="11.42578125" style="366" customWidth="1"/>
    <col min="12" max="16384" width="9.140625" style="366"/>
  </cols>
  <sheetData>
    <row r="1" spans="1:10">
      <c r="A1" s="898" t="s">
        <v>473</v>
      </c>
      <c r="B1" s="899"/>
      <c r="C1" s="899"/>
      <c r="D1" s="899"/>
      <c r="E1" s="899"/>
      <c r="F1" s="899"/>
      <c r="G1" s="899"/>
      <c r="H1" s="899"/>
      <c r="I1" s="899"/>
      <c r="J1" s="900"/>
    </row>
    <row r="2" spans="1:10">
      <c r="A2" s="901"/>
      <c r="B2" s="902"/>
      <c r="C2" s="902"/>
      <c r="D2" s="902"/>
      <c r="E2" s="902"/>
      <c r="F2" s="902"/>
      <c r="G2" s="902"/>
      <c r="H2" s="902"/>
      <c r="I2" s="902"/>
      <c r="J2" s="903"/>
    </row>
    <row r="3" spans="1:10">
      <c r="A3" s="904" t="s">
        <v>474</v>
      </c>
      <c r="B3" s="905"/>
      <c r="C3" s="905"/>
      <c r="D3" s="905"/>
      <c r="E3" s="905"/>
      <c r="F3" s="905"/>
      <c r="G3" s="905"/>
      <c r="H3" s="905"/>
      <c r="I3" s="905"/>
      <c r="J3" s="906"/>
    </row>
    <row r="4" spans="1:10">
      <c r="A4" s="907"/>
      <c r="B4" s="908"/>
      <c r="C4" s="908"/>
      <c r="D4" s="908"/>
      <c r="E4" s="908"/>
      <c r="F4" s="908"/>
      <c r="G4" s="908"/>
      <c r="H4" s="908"/>
      <c r="I4" s="908"/>
      <c r="J4" s="909"/>
    </row>
    <row r="5" spans="1:10">
      <c r="A5" s="910" t="s">
        <v>475</v>
      </c>
      <c r="B5" s="911"/>
      <c r="C5" s="911"/>
      <c r="D5" s="911"/>
      <c r="E5" s="911"/>
      <c r="F5" s="911"/>
      <c r="G5" s="911"/>
      <c r="H5" s="911"/>
      <c r="I5" s="911"/>
      <c r="J5" s="912"/>
    </row>
    <row r="6" spans="1:10">
      <c r="A6" s="913" t="s">
        <v>476</v>
      </c>
      <c r="B6" s="913" t="s">
        <v>477</v>
      </c>
      <c r="C6" s="915" t="s">
        <v>478</v>
      </c>
      <c r="D6" s="916"/>
      <c r="E6" s="915" t="s">
        <v>479</v>
      </c>
      <c r="F6" s="916"/>
      <c r="G6" s="917" t="s">
        <v>480</v>
      </c>
      <c r="H6" s="917"/>
      <c r="I6" s="918" t="s">
        <v>481</v>
      </c>
      <c r="J6" s="919"/>
    </row>
    <row r="7" spans="1:10">
      <c r="A7" s="914"/>
      <c r="B7" s="914"/>
      <c r="C7" s="367" t="s">
        <v>482</v>
      </c>
      <c r="D7" s="367" t="s">
        <v>142</v>
      </c>
      <c r="E7" s="367" t="s">
        <v>483</v>
      </c>
      <c r="F7" s="367" t="s">
        <v>142</v>
      </c>
      <c r="G7" s="368" t="s">
        <v>483</v>
      </c>
      <c r="H7" s="368" t="s">
        <v>142</v>
      </c>
      <c r="I7" s="368" t="s">
        <v>483</v>
      </c>
      <c r="J7" s="368" t="s">
        <v>142</v>
      </c>
    </row>
    <row r="8" spans="1:10">
      <c r="A8" s="369">
        <v>1</v>
      </c>
      <c r="B8" s="369" t="s">
        <v>484</v>
      </c>
      <c r="C8" s="370"/>
      <c r="D8" s="370"/>
      <c r="E8" s="370"/>
      <c r="F8" s="370"/>
      <c r="G8" s="371"/>
      <c r="H8" s="371"/>
      <c r="I8" s="371"/>
      <c r="J8" s="371"/>
    </row>
    <row r="9" spans="1:10">
      <c r="A9" s="369" t="s">
        <v>485</v>
      </c>
      <c r="B9" s="369" t="s">
        <v>486</v>
      </c>
      <c r="C9" s="372">
        <f>SUM(C10:C12)</f>
        <v>6786656</v>
      </c>
      <c r="D9" s="373">
        <f>SUM(D10:D12)</f>
        <v>98654.5337</v>
      </c>
      <c r="E9" s="372">
        <f>SUM(E10:E12)</f>
        <v>3518336</v>
      </c>
      <c r="F9" s="373">
        <f>SUM(F10:F12)</f>
        <v>36873.994949137741</v>
      </c>
      <c r="G9" s="371">
        <f>E9/C9*100</f>
        <v>51.841967531579613</v>
      </c>
      <c r="H9" s="371">
        <f>F9/D9*100</f>
        <v>37.37688838636489</v>
      </c>
      <c r="I9" s="372">
        <f>SUM(I10:I12)</f>
        <v>9166130</v>
      </c>
      <c r="J9" s="373">
        <f>SUM(J10:J12)</f>
        <v>123267.22811793478</v>
      </c>
    </row>
    <row r="10" spans="1:10">
      <c r="A10" s="374" t="s">
        <v>487</v>
      </c>
      <c r="B10" s="370" t="s">
        <v>488</v>
      </c>
      <c r="C10" s="372">
        <f>SUM('[3]LBS-I Tot'!C12)</f>
        <v>5999377</v>
      </c>
      <c r="D10" s="373">
        <f>SUM('[3]LBS-I Tot'!D12)</f>
        <v>86429.27863999999</v>
      </c>
      <c r="E10" s="372">
        <f>SUM('[3]LBS-II Tot'!C10)</f>
        <v>3271663</v>
      </c>
      <c r="F10" s="373">
        <f>SUM('[3]LBS-II Tot'!D10)</f>
        <v>29993.305458105551</v>
      </c>
      <c r="G10" s="371">
        <f t="shared" ref="G10:H26" si="0">E10/C10*100</f>
        <v>54.533379049191275</v>
      </c>
      <c r="H10" s="371">
        <f t="shared" si="0"/>
        <v>34.702714091870796</v>
      </c>
      <c r="I10" s="372">
        <f>SUM('[3]LBS-II Tot'!E10)</f>
        <v>8701162</v>
      </c>
      <c r="J10" s="373">
        <f>SUM('[3]LBS-II Tot'!F10)</f>
        <v>108929.76988931531</v>
      </c>
    </row>
    <row r="11" spans="1:10">
      <c r="A11" s="374" t="s">
        <v>489</v>
      </c>
      <c r="B11" s="370" t="s">
        <v>490</v>
      </c>
      <c r="C11" s="372">
        <f>SUM('[3]LBS-I Tot'!C13)</f>
        <v>413008</v>
      </c>
      <c r="D11" s="373">
        <f>SUM('[3]LBS-I Tot'!D13)</f>
        <v>5992.1729000000005</v>
      </c>
      <c r="E11" s="372">
        <f>SUM('[3]LBS-II Tot'!C11)</f>
        <v>44444</v>
      </c>
      <c r="F11" s="373">
        <f>SUM('[3]LBS-II Tot'!D11)</f>
        <v>1800.6931911659999</v>
      </c>
      <c r="G11" s="371">
        <f t="shared" si="0"/>
        <v>10.761050633401775</v>
      </c>
      <c r="H11" s="371">
        <f t="shared" si="0"/>
        <v>30.050754896708671</v>
      </c>
      <c r="I11" s="372">
        <f>SUM('[3]LBS-II Tot'!E11)</f>
        <v>391805</v>
      </c>
      <c r="J11" s="373">
        <f>SUM('[3]LBS-II Tot'!F11)</f>
        <v>5940.4952753369989</v>
      </c>
    </row>
    <row r="12" spans="1:10">
      <c r="A12" s="374" t="s">
        <v>491</v>
      </c>
      <c r="B12" s="370" t="s">
        <v>492</v>
      </c>
      <c r="C12" s="372">
        <f>SUM('[3]LBS-I Tot'!C14)</f>
        <v>374271</v>
      </c>
      <c r="D12" s="373">
        <f>SUM('[3]LBS-I Tot'!D14)</f>
        <v>6233.082159999999</v>
      </c>
      <c r="E12" s="372">
        <f>SUM('[3]LBS-II Tot'!C12)</f>
        <v>202229</v>
      </c>
      <c r="F12" s="373">
        <f>SUM('[3]LBS-II Tot'!D12)</f>
        <v>5079.9962998661904</v>
      </c>
      <c r="G12" s="371">
        <f t="shared" si="0"/>
        <v>54.032773044131119</v>
      </c>
      <c r="H12" s="371">
        <f t="shared" si="0"/>
        <v>81.50055092272666</v>
      </c>
      <c r="I12" s="372">
        <f>SUM('[3]LBS-II Tot'!E12)</f>
        <v>73163</v>
      </c>
      <c r="J12" s="373">
        <f>SUM('[3]LBS-II Tot'!F12)</f>
        <v>8396.9629532824692</v>
      </c>
    </row>
    <row r="13" spans="1:10" ht="112.5">
      <c r="A13" s="369" t="s">
        <v>493</v>
      </c>
      <c r="B13" s="369" t="s">
        <v>494</v>
      </c>
      <c r="C13" s="372">
        <f>SUM('[3]LBS-I Tot'!C15)</f>
        <v>1009796</v>
      </c>
      <c r="D13" s="373">
        <f>SUM('[3]LBS-I Tot'!D15)</f>
        <v>58773.924599999998</v>
      </c>
      <c r="E13" s="372">
        <f>SUM('[3]LBS-II Tot'!C13)</f>
        <v>732321</v>
      </c>
      <c r="F13" s="373">
        <f>SUM('[3]LBS-II Tot'!D13)</f>
        <v>38888.770207172602</v>
      </c>
      <c r="G13" s="371">
        <f t="shared" si="0"/>
        <v>72.521677645781921</v>
      </c>
      <c r="H13" s="371">
        <f t="shared" si="0"/>
        <v>66.166706531577447</v>
      </c>
      <c r="I13" s="372">
        <f>SUM('[3]LBS-II Tot'!E13)</f>
        <v>1849495</v>
      </c>
      <c r="J13" s="373">
        <f>SUM('[3]LBS-II Tot'!F13)</f>
        <v>92340.019324307694</v>
      </c>
    </row>
    <row r="14" spans="1:10" ht="75">
      <c r="A14" s="374" t="s">
        <v>495</v>
      </c>
      <c r="B14" s="370" t="s">
        <v>496</v>
      </c>
      <c r="C14" s="372">
        <f>SUM('[3]LBS-I Tot'!C16)</f>
        <v>246288</v>
      </c>
      <c r="D14" s="373">
        <f>SUM('[3]LBS-I Tot'!D16)</f>
        <v>11535.61543</v>
      </c>
      <c r="E14" s="372">
        <f>SUM('[3]LBS-II Tot'!C14)</f>
        <v>650135</v>
      </c>
      <c r="F14" s="373">
        <f>SUM('[3]LBS-II Tot'!D14)</f>
        <v>15572.607915478648</v>
      </c>
      <c r="G14" s="371">
        <f t="shared" si="0"/>
        <v>263.97347820437858</v>
      </c>
      <c r="H14" s="371">
        <f t="shared" si="0"/>
        <v>134.99590039192776</v>
      </c>
      <c r="I14" s="372">
        <f>SUM('[3]LBS-II Tot'!E14)</f>
        <v>1600949</v>
      </c>
      <c r="J14" s="373">
        <f>SUM('[3]LBS-II Tot'!F14)</f>
        <v>36262.079324760496</v>
      </c>
    </row>
    <row r="15" spans="1:10" ht="75">
      <c r="A15" s="374" t="s">
        <v>497</v>
      </c>
      <c r="B15" s="370" t="s">
        <v>498</v>
      </c>
      <c r="C15" s="372">
        <f>SUM('[3]LBS-I Tot'!C17)</f>
        <v>151032</v>
      </c>
      <c r="D15" s="373">
        <f>SUM('[3]LBS-I Tot'!D17)</f>
        <v>12889.072829999999</v>
      </c>
      <c r="E15" s="372">
        <f>SUM('[3]LBS-II Tot'!C15)</f>
        <v>44573</v>
      </c>
      <c r="F15" s="373">
        <f>SUM('[3]LBS-II Tot'!D15)</f>
        <v>15108.985636859839</v>
      </c>
      <c r="G15" s="371">
        <f t="shared" si="0"/>
        <v>29.512288786482333</v>
      </c>
      <c r="H15" s="371">
        <f t="shared" si="0"/>
        <v>117.22321563497474</v>
      </c>
      <c r="I15" s="372">
        <f>SUM('[3]LBS-II Tot'!E15)</f>
        <v>120828</v>
      </c>
      <c r="J15" s="373">
        <f>SUM('[3]LBS-II Tot'!F15)</f>
        <v>42275.950294744798</v>
      </c>
    </row>
    <row r="16" spans="1:10" ht="75">
      <c r="A16" s="374" t="s">
        <v>499</v>
      </c>
      <c r="B16" s="370" t="s">
        <v>500</v>
      </c>
      <c r="C16" s="372">
        <f>SUM('[3]LBS-I Tot'!C18)</f>
        <v>82894</v>
      </c>
      <c r="D16" s="373">
        <f>SUM('[3]LBS-I Tot'!D18)</f>
        <v>25653.201320000004</v>
      </c>
      <c r="E16" s="372">
        <f>SUM('[3]LBS-II Tot'!C16)</f>
        <v>6051</v>
      </c>
      <c r="F16" s="373">
        <f>SUM('[3]LBS-II Tot'!D16)</f>
        <v>4084.7223826561399</v>
      </c>
      <c r="G16" s="371">
        <f t="shared" si="0"/>
        <v>7.2996839336984589</v>
      </c>
      <c r="H16" s="371">
        <f t="shared" si="0"/>
        <v>15.922856300478832</v>
      </c>
      <c r="I16" s="372">
        <f>SUM('[3]LBS-II Tot'!E16)</f>
        <v>33237</v>
      </c>
      <c r="J16" s="373">
        <f>SUM('[3]LBS-II Tot'!F16)</f>
        <v>9178.3615677023699</v>
      </c>
    </row>
    <row r="17" spans="1:10">
      <c r="A17" s="370" t="s">
        <v>501</v>
      </c>
      <c r="B17" s="370" t="s">
        <v>502</v>
      </c>
      <c r="C17" s="372">
        <f>SUM('[3]LBS-I Tot'!C19)</f>
        <v>37062</v>
      </c>
      <c r="D17" s="373">
        <f>SUM('[3]LBS-I Tot'!D19)</f>
        <v>2129.9716100000005</v>
      </c>
      <c r="E17" s="372">
        <f>SUM('[3]LBS-II Tot'!C17)</f>
        <v>661</v>
      </c>
      <c r="F17" s="373">
        <f>SUM('[3]LBS-II Tot'!D17)</f>
        <v>20.741062178</v>
      </c>
      <c r="G17" s="371">
        <f t="shared" si="0"/>
        <v>1.7834979224003022</v>
      </c>
      <c r="H17" s="371">
        <f t="shared" si="0"/>
        <v>0.97377176675138866</v>
      </c>
      <c r="I17" s="372">
        <f>SUM('[3]LBS-II Tot'!E17)</f>
        <v>1829</v>
      </c>
      <c r="J17" s="373">
        <f>SUM('[3]LBS-II Tot'!F17)</f>
        <v>60.284033153999992</v>
      </c>
    </row>
    <row r="18" spans="1:10">
      <c r="A18" s="370" t="s">
        <v>503</v>
      </c>
      <c r="B18" s="370" t="s">
        <v>504</v>
      </c>
      <c r="C18" s="372">
        <f>SUM('[3]LBS-I Tot'!C20)</f>
        <v>492520</v>
      </c>
      <c r="D18" s="373">
        <f>SUM('[3]LBS-I Tot'!D20)</f>
        <v>6566.0634100000007</v>
      </c>
      <c r="E18" s="372">
        <f>SUM('[3]LBS-II Tot'!C18)</f>
        <v>30901</v>
      </c>
      <c r="F18" s="373">
        <f>SUM('[3]LBS-II Tot'!D18)</f>
        <v>4101.7132099999999</v>
      </c>
      <c r="G18" s="371">
        <f t="shared" si="0"/>
        <v>6.2740599366523178</v>
      </c>
      <c r="H18" s="371">
        <f t="shared" si="0"/>
        <v>62.468376466684163</v>
      </c>
      <c r="I18" s="372">
        <f>SUM('[3]LBS-II Tot'!E18)</f>
        <v>92652</v>
      </c>
      <c r="J18" s="373">
        <f>SUM('[3]LBS-II Tot'!F18)</f>
        <v>4563.3441039459994</v>
      </c>
    </row>
    <row r="19" spans="1:10">
      <c r="A19" s="369" t="s">
        <v>505</v>
      </c>
      <c r="B19" s="369" t="s">
        <v>97</v>
      </c>
      <c r="C19" s="372">
        <f>SUM('[3]LBS-I Tot'!C21)</f>
        <v>7827</v>
      </c>
      <c r="D19" s="373">
        <f>SUM('[3]LBS-I Tot'!D21)</f>
        <v>2649.1448999999998</v>
      </c>
      <c r="E19" s="372">
        <f>SUM('[3]LBS-II Tot'!C19)</f>
        <v>326</v>
      </c>
      <c r="F19" s="373">
        <f>SUM('[3]LBS-II Tot'!D19)</f>
        <v>810.02204013200003</v>
      </c>
      <c r="G19" s="371">
        <f t="shared" si="0"/>
        <v>4.1650696307652995</v>
      </c>
      <c r="H19" s="371">
        <f t="shared" si="0"/>
        <v>30.576735917012321</v>
      </c>
      <c r="I19" s="372">
        <f>SUM('[3]LBS-II Tot'!E19)</f>
        <v>530</v>
      </c>
      <c r="J19" s="373">
        <f>SUM('[3]LBS-II Tot'!F19)</f>
        <v>682.39624472600008</v>
      </c>
    </row>
    <row r="20" spans="1:10">
      <c r="A20" s="369" t="s">
        <v>506</v>
      </c>
      <c r="B20" s="369" t="s">
        <v>115</v>
      </c>
      <c r="C20" s="372">
        <f>SUM('[3]LBS-I Tot'!C22)</f>
        <v>153232</v>
      </c>
      <c r="D20" s="373">
        <f>SUM('[3]LBS-I Tot'!D22)</f>
        <v>4604.0397000000003</v>
      </c>
      <c r="E20" s="372">
        <f>SUM('[3]LBS-II Tot'!C20)</f>
        <v>56238</v>
      </c>
      <c r="F20" s="373">
        <f>SUM('[3]LBS-II Tot'!D20)</f>
        <v>740.27311055500002</v>
      </c>
      <c r="G20" s="371">
        <f t="shared" si="0"/>
        <v>36.701211235251122</v>
      </c>
      <c r="H20" s="371">
        <f t="shared" si="0"/>
        <v>16.07877339882625</v>
      </c>
      <c r="I20" s="372">
        <f>SUM('[3]LBS-II Tot'!E20)</f>
        <v>222279</v>
      </c>
      <c r="J20" s="373">
        <f>SUM('[3]LBS-II Tot'!F20)</f>
        <v>5631.743664822</v>
      </c>
    </row>
    <row r="21" spans="1:10">
      <c r="A21" s="369" t="s">
        <v>507</v>
      </c>
      <c r="B21" s="369" t="s">
        <v>508</v>
      </c>
      <c r="C21" s="372">
        <f>SUM('[3]LBS-I Tot'!C23)</f>
        <v>353367</v>
      </c>
      <c r="D21" s="373">
        <f>SUM('[3]LBS-I Tot'!D23)</f>
        <v>16786.100399999999</v>
      </c>
      <c r="E21" s="372">
        <f>SUM('[3]LBS-II Tot'!C21)</f>
        <v>53934</v>
      </c>
      <c r="F21" s="373">
        <f>SUM('[3]LBS-II Tot'!D21)</f>
        <v>2656.1432921003293</v>
      </c>
      <c r="G21" s="371">
        <f t="shared" si="0"/>
        <v>15.262885328850743</v>
      </c>
      <c r="H21" s="371">
        <f t="shared" si="0"/>
        <v>15.823468398296543</v>
      </c>
      <c r="I21" s="372">
        <f>SUM('[3]LBS-II Tot'!E21)</f>
        <v>405488</v>
      </c>
      <c r="J21" s="373">
        <f>SUM('[3]LBS-II Tot'!F21)</f>
        <v>26688.527784157999</v>
      </c>
    </row>
    <row r="22" spans="1:10">
      <c r="A22" s="369" t="s">
        <v>509</v>
      </c>
      <c r="B22" s="369" t="s">
        <v>100</v>
      </c>
      <c r="C22" s="372">
        <f>SUM('[3]LBS-I Tot'!C24)</f>
        <v>80094</v>
      </c>
      <c r="D22" s="373">
        <f>SUM('[3]LBS-I Tot'!D24)</f>
        <v>1368.4148319999999</v>
      </c>
      <c r="E22" s="372">
        <f>SUM('[3]LBS-II Tot'!C22)</f>
        <v>294</v>
      </c>
      <c r="F22" s="373">
        <f>SUM('[3]LBS-II Tot'!D22)</f>
        <v>32.911410533999998</v>
      </c>
      <c r="G22" s="371">
        <f t="shared" si="0"/>
        <v>0.36706869428421607</v>
      </c>
      <c r="H22" s="371">
        <f t="shared" si="0"/>
        <v>2.4050755490495881</v>
      </c>
      <c r="I22" s="372">
        <f>SUM('[3]LBS-II Tot'!E22)</f>
        <v>714</v>
      </c>
      <c r="J22" s="373">
        <f>SUM('[3]LBS-II Tot'!F22)</f>
        <v>166.23178098400001</v>
      </c>
    </row>
    <row r="23" spans="1:10">
      <c r="A23" s="369" t="s">
        <v>510</v>
      </c>
      <c r="B23" s="369" t="s">
        <v>101</v>
      </c>
      <c r="C23" s="372">
        <f>SUM('[3]LBS-I Tot'!C25)</f>
        <v>54019</v>
      </c>
      <c r="D23" s="373">
        <f>SUM('[3]LBS-I Tot'!D25)</f>
        <v>1432.9778739999999</v>
      </c>
      <c r="E23" s="372">
        <f>SUM('[3]LBS-II Tot'!C23)</f>
        <v>372</v>
      </c>
      <c r="F23" s="373">
        <f>SUM('[3]LBS-II Tot'!D23)</f>
        <v>43.9226551</v>
      </c>
      <c r="G23" s="371">
        <f t="shared" si="0"/>
        <v>0.68864658731187178</v>
      </c>
      <c r="H23" s="371">
        <f t="shared" si="0"/>
        <v>3.0651314229573372</v>
      </c>
      <c r="I23" s="372">
        <f>SUM('[3]LBS-II Tot'!E23)</f>
        <v>15635</v>
      </c>
      <c r="J23" s="373">
        <f>SUM('[3]LBS-II Tot'!F23)</f>
        <v>276.170270566</v>
      </c>
    </row>
    <row r="24" spans="1:10">
      <c r="A24" s="369" t="s">
        <v>511</v>
      </c>
      <c r="B24" s="369" t="s">
        <v>118</v>
      </c>
      <c r="C24" s="372">
        <f>SUM('[3]LBS-I Tot'!C26)</f>
        <v>639151</v>
      </c>
      <c r="D24" s="373">
        <f>SUM('[3]LBS-I Tot'!D26)</f>
        <v>14392.101894000001</v>
      </c>
      <c r="E24" s="372">
        <f>SUM('[3]LBS-II Tot'!C24)</f>
        <v>88146</v>
      </c>
      <c r="F24" s="373">
        <f>SUM('[3]LBS-II Tot'!D24)</f>
        <v>925.94755985842005</v>
      </c>
      <c r="G24" s="371">
        <f t="shared" si="0"/>
        <v>13.791107265732197</v>
      </c>
      <c r="H24" s="371">
        <f t="shared" si="0"/>
        <v>6.4337201520539757</v>
      </c>
      <c r="I24" s="372">
        <f>SUM('[3]LBS-II Tot'!E24)</f>
        <v>473698</v>
      </c>
      <c r="J24" s="373">
        <f>SUM('[3]LBS-II Tot'!F24)</f>
        <v>13476.6102119569</v>
      </c>
    </row>
    <row r="25" spans="1:10" ht="75">
      <c r="A25" s="369">
        <v>2</v>
      </c>
      <c r="B25" s="369" t="s">
        <v>512</v>
      </c>
      <c r="C25" s="372">
        <f>SUM('[3]LBS-I Tot'!C27)</f>
        <v>9084142</v>
      </c>
      <c r="D25" s="373">
        <f>SUM('[3]LBS-I Tot'!D27)</f>
        <v>198661.23790000001</v>
      </c>
      <c r="E25" s="372">
        <f>SUM('[3]LBS-II Tot'!C25)</f>
        <v>4449967</v>
      </c>
      <c r="F25" s="373">
        <f>SUM('[3]LBS-II Tot'!D25)</f>
        <v>80971.985224590069</v>
      </c>
      <c r="G25" s="371">
        <f t="shared" si="0"/>
        <v>48.986101274066392</v>
      </c>
      <c r="H25" s="371">
        <f t="shared" si="0"/>
        <v>40.758824459429214</v>
      </c>
      <c r="I25" s="372">
        <f>SUM('[3]LBS-II Tot'!E25)</f>
        <v>12133969</v>
      </c>
      <c r="J25" s="373">
        <f>SUM('[3]LBS-II Tot'!F25)</f>
        <v>262528.92739945557</v>
      </c>
    </row>
    <row r="26" spans="1:10" ht="75">
      <c r="A26" s="369">
        <v>3</v>
      </c>
      <c r="B26" s="369" t="s">
        <v>513</v>
      </c>
      <c r="C26" s="372">
        <f>SUM('[3]LBS-I Tot'!C28)</f>
        <v>693831</v>
      </c>
      <c r="D26" s="373">
        <f>SUM('[3]LBS-I Tot'!D28)</f>
        <v>18552.27606</v>
      </c>
      <c r="E26" s="372">
        <f>SUM('[3]LBS-II Tot'!C26)</f>
        <v>3132461</v>
      </c>
      <c r="F26" s="373">
        <f>SUM('[3]LBS-II Tot'!D26)</f>
        <v>24575.198859024822</v>
      </c>
      <c r="G26" s="371">
        <f t="shared" si="0"/>
        <v>451.47319736362317</v>
      </c>
      <c r="H26" s="371">
        <f t="shared" si="0"/>
        <v>132.46460315459979</v>
      </c>
      <c r="I26" s="372">
        <f>SUM('[3]LBS-II Tot'!E26)</f>
        <v>8332260</v>
      </c>
      <c r="J26" s="373">
        <f>SUM('[3]LBS-II Tot'!F26)</f>
        <v>98342.004282499794</v>
      </c>
    </row>
    <row r="27" spans="1:10">
      <c r="A27" s="369">
        <v>4</v>
      </c>
      <c r="B27" s="369" t="s">
        <v>514</v>
      </c>
      <c r="C27" s="372"/>
      <c r="D27" s="373"/>
      <c r="E27" s="372"/>
      <c r="F27" s="373"/>
      <c r="G27" s="371"/>
      <c r="H27" s="371"/>
      <c r="I27" s="371"/>
      <c r="J27" s="371"/>
    </row>
    <row r="28" spans="1:10">
      <c r="A28" s="369" t="s">
        <v>515</v>
      </c>
      <c r="B28" s="369" t="s">
        <v>516</v>
      </c>
      <c r="C28" s="372">
        <f>SUM('[3]LBS-I Tot'!C30)</f>
        <v>39684</v>
      </c>
      <c r="D28" s="373">
        <f>SUM('[3]LBS-I Tot'!D30)</f>
        <v>508.23700000000002</v>
      </c>
      <c r="E28" s="372">
        <f>SUM('[3]LBS-II Tot'!C28)</f>
        <v>34551</v>
      </c>
      <c r="F28" s="373">
        <f>SUM('[3]LBS-II Tot'!D28)</f>
        <v>1367.1647881635599</v>
      </c>
      <c r="G28" s="371">
        <f>E28/C28*100</f>
        <v>87.065315996371325</v>
      </c>
      <c r="H28" s="371">
        <f>F28/D28*100</f>
        <v>269.00142810609225</v>
      </c>
      <c r="I28" s="372">
        <f>SUM('[3]LBS-II Tot'!E28)</f>
        <v>22856</v>
      </c>
      <c r="J28" s="373">
        <f>SUM('[3]LBS-II Tot'!F28)</f>
        <v>966.38755282099999</v>
      </c>
    </row>
    <row r="29" spans="1:10" ht="112.5">
      <c r="A29" s="369" t="s">
        <v>517</v>
      </c>
      <c r="B29" s="369" t="s">
        <v>518</v>
      </c>
      <c r="C29" s="372">
        <f>SUM('[3]LBS-I Tot'!C31)</f>
        <v>0</v>
      </c>
      <c r="D29" s="373">
        <f>SUM('[3]LBS-I Tot'!D31)</f>
        <v>0</v>
      </c>
      <c r="E29" s="372">
        <f>SUM('[3]LBS-II Tot'!C29)</f>
        <v>0</v>
      </c>
      <c r="F29" s="373">
        <f>SUM('[3]LBS-II Tot'!D29)</f>
        <v>0</v>
      </c>
      <c r="G29" s="371"/>
      <c r="H29" s="371"/>
      <c r="I29" s="371"/>
      <c r="J29" s="371"/>
    </row>
    <row r="30" spans="1:10" ht="75">
      <c r="A30" s="370" t="s">
        <v>519</v>
      </c>
      <c r="B30" s="370" t="s">
        <v>520</v>
      </c>
      <c r="C30" s="372">
        <f>SUM('[3]LBS-I Tot'!C32)</f>
        <v>0</v>
      </c>
      <c r="D30" s="373">
        <f>SUM('[3]LBS-I Tot'!D32)</f>
        <v>0</v>
      </c>
      <c r="E30" s="372">
        <f>SUM('[3]LBS-II Tot'!C30)</f>
        <v>0</v>
      </c>
      <c r="F30" s="373">
        <f>SUM('[3]LBS-II Tot'!D30)</f>
        <v>0</v>
      </c>
      <c r="G30" s="371"/>
      <c r="H30" s="371"/>
      <c r="I30" s="371"/>
      <c r="J30" s="371"/>
    </row>
    <row r="31" spans="1:10" ht="75">
      <c r="A31" s="370" t="s">
        <v>521</v>
      </c>
      <c r="B31" s="370" t="s">
        <v>522</v>
      </c>
      <c r="C31" s="372">
        <f>SUM('[3]LBS-I Tot'!C33)</f>
        <v>0</v>
      </c>
      <c r="D31" s="373">
        <f>SUM('[3]LBS-I Tot'!D33)</f>
        <v>0</v>
      </c>
      <c r="E31" s="372">
        <f>SUM('[3]LBS-II Tot'!C31)</f>
        <v>0</v>
      </c>
      <c r="F31" s="373">
        <f>SUM('[3]LBS-II Tot'!D31)</f>
        <v>0</v>
      </c>
      <c r="G31" s="371"/>
      <c r="H31" s="371"/>
      <c r="I31" s="371"/>
      <c r="J31" s="371"/>
    </row>
    <row r="32" spans="1:10" ht="75">
      <c r="A32" s="370" t="s">
        <v>523</v>
      </c>
      <c r="B32" s="370" t="s">
        <v>524</v>
      </c>
      <c r="C32" s="372">
        <f>SUM('[3]LBS-I Tot'!C34)</f>
        <v>0</v>
      </c>
      <c r="D32" s="373">
        <f>SUM('[3]LBS-I Tot'!D34)</f>
        <v>0</v>
      </c>
      <c r="E32" s="372">
        <f>SUM('[3]LBS-II Tot'!C32)</f>
        <v>0</v>
      </c>
      <c r="F32" s="373">
        <f>SUM('[3]LBS-II Tot'!D32)</f>
        <v>0</v>
      </c>
      <c r="G32" s="371"/>
      <c r="H32" s="371"/>
      <c r="I32" s="371"/>
      <c r="J32" s="371"/>
    </row>
    <row r="33" spans="1:10">
      <c r="A33" s="369" t="s">
        <v>517</v>
      </c>
      <c r="B33" s="369" t="s">
        <v>115</v>
      </c>
      <c r="C33" s="372">
        <f>SUM('[3]LBS-I Tot'!C35)</f>
        <v>28736</v>
      </c>
      <c r="D33" s="373">
        <f>SUM('[3]LBS-I Tot'!D35)</f>
        <v>1422.8682000000001</v>
      </c>
      <c r="E33" s="372">
        <f>SUM('[3]LBS-II Tot'!C33)</f>
        <v>9406</v>
      </c>
      <c r="F33" s="373">
        <f>SUM('[3]LBS-II Tot'!D33)</f>
        <v>584.94992535999995</v>
      </c>
      <c r="G33" s="371">
        <f t="shared" ref="G33:H38" si="1">E33/C33*100</f>
        <v>32.732461024498889</v>
      </c>
      <c r="H33" s="371">
        <f t="shared" si="1"/>
        <v>41.110619055229428</v>
      </c>
      <c r="I33" s="372">
        <f>SUM('[3]LBS-II Tot'!E33)</f>
        <v>26484</v>
      </c>
      <c r="J33" s="373">
        <f>SUM('[3]LBS-II Tot'!F33)</f>
        <v>3747.1506394200001</v>
      </c>
    </row>
    <row r="34" spans="1:10">
      <c r="A34" s="369" t="s">
        <v>525</v>
      </c>
      <c r="B34" s="369" t="s">
        <v>116</v>
      </c>
      <c r="C34" s="372">
        <f>SUM('[3]LBS-I Tot'!C36)</f>
        <v>176914</v>
      </c>
      <c r="D34" s="373">
        <f>SUM('[3]LBS-I Tot'!D36)</f>
        <v>12213.332099999998</v>
      </c>
      <c r="E34" s="372">
        <f>SUM('[3]LBS-II Tot'!C34)</f>
        <v>41067</v>
      </c>
      <c r="F34" s="373">
        <f>SUM('[3]LBS-II Tot'!D34)</f>
        <v>14892.035697246998</v>
      </c>
      <c r="G34" s="371">
        <f t="shared" si="1"/>
        <v>23.212973535163979</v>
      </c>
      <c r="H34" s="371">
        <f t="shared" si="1"/>
        <v>121.93261900449757</v>
      </c>
      <c r="I34" s="372">
        <f>SUM('[3]LBS-II Tot'!E34)</f>
        <v>309512</v>
      </c>
      <c r="J34" s="373">
        <f>SUM('[3]LBS-II Tot'!F34)</f>
        <v>88142.145292429996</v>
      </c>
    </row>
    <row r="35" spans="1:10" ht="75">
      <c r="A35" s="369" t="s">
        <v>526</v>
      </c>
      <c r="B35" s="369" t="s">
        <v>527</v>
      </c>
      <c r="C35" s="372">
        <f>SUM('[3]LBS-I Tot'!C37)</f>
        <v>263422</v>
      </c>
      <c r="D35" s="373">
        <f>SUM('[3]LBS-I Tot'!D37)</f>
        <v>20282.287540000001</v>
      </c>
      <c r="E35" s="372">
        <f>SUM('[3]LBS-II Tot'!C35)</f>
        <v>251113</v>
      </c>
      <c r="F35" s="373">
        <f>SUM('[3]LBS-II Tot'!D35)</f>
        <v>8661.2616425269989</v>
      </c>
      <c r="G35" s="371">
        <f t="shared" si="1"/>
        <v>95.327269552277343</v>
      </c>
      <c r="H35" s="371">
        <f t="shared" si="1"/>
        <v>42.703573871761598</v>
      </c>
      <c r="I35" s="372">
        <f>SUM('[3]LBS-II Tot'!E35)</f>
        <v>1191353</v>
      </c>
      <c r="J35" s="373">
        <f>SUM('[3]LBS-II Tot'!F35)</f>
        <v>31190.424020928</v>
      </c>
    </row>
    <row r="36" spans="1:10">
      <c r="A36" s="369" t="s">
        <v>528</v>
      </c>
      <c r="B36" s="369" t="s">
        <v>118</v>
      </c>
      <c r="C36" s="372">
        <f>SUM('[3]LBS-I Tot'!C38)</f>
        <v>810135</v>
      </c>
      <c r="D36" s="373">
        <f>SUM('[3]LBS-I Tot'!D38)</f>
        <v>59061.093059999999</v>
      </c>
      <c r="E36" s="372">
        <f>SUM('[3]LBS-II Tot'!C36)</f>
        <v>936843</v>
      </c>
      <c r="F36" s="373">
        <f>SUM('[3]LBS-II Tot'!D36)</f>
        <v>104311.20280758459</v>
      </c>
      <c r="G36" s="371">
        <f t="shared" si="1"/>
        <v>115.64035623692348</v>
      </c>
      <c r="H36" s="371">
        <f t="shared" si="1"/>
        <v>176.61576750978028</v>
      </c>
      <c r="I36" s="372">
        <f>SUM('[3]LBS-II Tot'!E36)</f>
        <v>4755176</v>
      </c>
      <c r="J36" s="373">
        <f>SUM('[3]LBS-II Tot'!F36)</f>
        <v>260790.92877451002</v>
      </c>
    </row>
    <row r="37" spans="1:10">
      <c r="A37" s="369">
        <v>5</v>
      </c>
      <c r="B37" s="369" t="s">
        <v>529</v>
      </c>
      <c r="C37" s="372">
        <f>SUM(C28+C29+C33+C34+C35+C36)</f>
        <v>1318891</v>
      </c>
      <c r="D37" s="373">
        <f>SUM(D28+D29+D33+D34+D35+D36)</f>
        <v>93487.817899999995</v>
      </c>
      <c r="E37" s="372">
        <f>SUM('[3]LBS-II Tot'!C37)</f>
        <v>1272980</v>
      </c>
      <c r="F37" s="373">
        <f>SUM('[3]LBS-II Tot'!D37)</f>
        <v>129816.61486088214</v>
      </c>
      <c r="G37" s="371">
        <f t="shared" si="1"/>
        <v>96.518969346215883</v>
      </c>
      <c r="H37" s="371">
        <f t="shared" si="1"/>
        <v>138.859391284265</v>
      </c>
      <c r="I37" s="372">
        <f>SUM('[3]LBS-II Tot'!E37)</f>
        <v>6305381</v>
      </c>
      <c r="J37" s="373">
        <f>SUM('[3]LBS-II Tot'!F37)</f>
        <v>384837.03628010902</v>
      </c>
    </row>
    <row r="38" spans="1:10">
      <c r="A38" s="370"/>
      <c r="B38" s="369" t="s">
        <v>530</v>
      </c>
      <c r="C38" s="372">
        <f>SUM(C25+C37)</f>
        <v>10403033</v>
      </c>
      <c r="D38" s="373">
        <f>SUM(D25+D37)</f>
        <v>292149.05579999997</v>
      </c>
      <c r="E38" s="372">
        <f>SUM('[3]LBS-II Tot'!C38)</f>
        <v>5722947</v>
      </c>
      <c r="F38" s="373">
        <f>SUM('[3]LBS-II Tot'!D38)</f>
        <v>210788.60008547222</v>
      </c>
      <c r="G38" s="371">
        <f t="shared" si="1"/>
        <v>55.012293049536609</v>
      </c>
      <c r="H38" s="371">
        <f t="shared" si="1"/>
        <v>72.151046152883808</v>
      </c>
      <c r="I38" s="372">
        <f>SUM('[3]LBS-II Tot'!E38)</f>
        <v>18439350</v>
      </c>
      <c r="J38" s="373">
        <f>SUM('[3]LBS-II Tot'!F38)</f>
        <v>647365.96367956465</v>
      </c>
    </row>
    <row r="39" spans="1:10">
      <c r="A39" s="367"/>
      <c r="B39" s="367"/>
      <c r="C39" s="367"/>
      <c r="D39" s="367"/>
      <c r="E39" s="367"/>
      <c r="F39" s="367"/>
    </row>
    <row r="40" spans="1:10">
      <c r="A40" s="897"/>
      <c r="B40" s="897"/>
      <c r="C40" s="897"/>
      <c r="D40" s="897"/>
      <c r="E40" s="897"/>
      <c r="F40" s="367"/>
    </row>
    <row r="41" spans="1:10">
      <c r="A41" s="367"/>
      <c r="B41" s="897"/>
      <c r="C41" s="897"/>
      <c r="D41" s="897"/>
      <c r="E41" s="897"/>
      <c r="F41" s="897"/>
    </row>
  </sheetData>
  <mergeCells count="11">
    <mergeCell ref="A40:E40"/>
    <mergeCell ref="B41:F41"/>
    <mergeCell ref="A1:J2"/>
    <mergeCell ref="A3:J4"/>
    <mergeCell ref="A5:J5"/>
    <mergeCell ref="A6:A7"/>
    <mergeCell ref="B6:B7"/>
    <mergeCell ref="C6:D6"/>
    <mergeCell ref="E6:F6"/>
    <mergeCell ref="G6:H6"/>
    <mergeCell ref="I6:J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90"/>
  <sheetViews>
    <sheetView workbookViewId="0">
      <selection activeCell="M12" sqref="M12"/>
    </sheetView>
  </sheetViews>
  <sheetFormatPr defaultColWidth="15.5703125" defaultRowHeight="15"/>
  <cols>
    <col min="1" max="1" width="5" style="254" customWidth="1"/>
    <col min="2" max="2" width="30" style="243" customWidth="1"/>
    <col min="3" max="3" width="10.7109375" style="408" customWidth="1"/>
    <col min="4" max="4" width="11.28515625" style="277" customWidth="1"/>
    <col min="5" max="5" width="11.5703125" style="277" bestFit="1" customWidth="1"/>
    <col min="6" max="6" width="11.7109375" style="277" customWidth="1"/>
    <col min="7" max="7" width="11.42578125" style="243" customWidth="1"/>
    <col min="8" max="8" width="10.85546875" style="243" customWidth="1"/>
    <col min="9" max="9" width="11.5703125" style="243" customWidth="1"/>
    <col min="10" max="10" width="12.85546875" style="243" customWidth="1"/>
    <col min="11" max="11" width="15.5703125" style="243" customWidth="1"/>
    <col min="12" max="16384" width="15.5703125" style="243"/>
  </cols>
  <sheetData>
    <row r="1" spans="1:10" ht="27.75">
      <c r="A1" s="920" t="s">
        <v>531</v>
      </c>
      <c r="B1" s="920"/>
      <c r="C1" s="920"/>
      <c r="D1" s="920"/>
      <c r="E1" s="920"/>
      <c r="F1" s="920"/>
      <c r="G1" s="920"/>
      <c r="H1" s="920"/>
      <c r="I1" s="920"/>
      <c r="J1" s="920"/>
    </row>
    <row r="2" spans="1:10" s="244" customFormat="1" ht="15.75">
      <c r="A2" s="921" t="s">
        <v>532</v>
      </c>
      <c r="B2" s="921"/>
      <c r="C2" s="921"/>
      <c r="D2" s="921"/>
      <c r="E2" s="921"/>
      <c r="F2" s="921"/>
      <c r="G2" s="921"/>
      <c r="H2" s="921"/>
      <c r="I2" s="921"/>
      <c r="J2" s="921"/>
    </row>
    <row r="3" spans="1:10" s="245" customFormat="1" ht="12.75">
      <c r="A3" s="922" t="s">
        <v>3</v>
      </c>
      <c r="B3" s="924" t="s">
        <v>4</v>
      </c>
      <c r="C3" s="925" t="s">
        <v>533</v>
      </c>
      <c r="D3" s="925"/>
      <c r="E3" s="925"/>
      <c r="F3" s="925"/>
      <c r="G3" s="925" t="s">
        <v>534</v>
      </c>
      <c r="H3" s="925"/>
      <c r="I3" s="926" t="s">
        <v>535</v>
      </c>
      <c r="J3" s="927"/>
    </row>
    <row r="4" spans="1:10" s="247" customFormat="1" ht="12.75">
      <c r="A4" s="923"/>
      <c r="B4" s="924"/>
      <c r="C4" s="930" t="str">
        <f>'[4]Anx 34 (a) &amp; 34 (b)'!C4:D4</f>
        <v xml:space="preserve"> Disb 1st April to  SEPT 2018</v>
      </c>
      <c r="D4" s="930"/>
      <c r="E4" s="930" t="s">
        <v>536</v>
      </c>
      <c r="F4" s="930"/>
      <c r="G4" s="930" t="s">
        <v>536</v>
      </c>
      <c r="H4" s="930"/>
      <c r="I4" s="928"/>
      <c r="J4" s="929"/>
    </row>
    <row r="5" spans="1:10" s="244" customFormat="1">
      <c r="A5" s="246" t="s">
        <v>141</v>
      </c>
      <c r="B5" s="248" t="s">
        <v>16</v>
      </c>
      <c r="C5" s="375" t="s">
        <v>537</v>
      </c>
      <c r="D5" s="376" t="s">
        <v>168</v>
      </c>
      <c r="E5" s="375" t="s">
        <v>538</v>
      </c>
      <c r="F5" s="376" t="s">
        <v>168</v>
      </c>
      <c r="G5" s="375" t="s">
        <v>538</v>
      </c>
      <c r="H5" s="376" t="s">
        <v>168</v>
      </c>
      <c r="I5" s="375" t="s">
        <v>538</v>
      </c>
      <c r="J5" s="376" t="s">
        <v>168</v>
      </c>
    </row>
    <row r="6" spans="1:10" s="244" customFormat="1">
      <c r="A6" s="250">
        <v>1</v>
      </c>
      <c r="B6" s="377" t="str">
        <f>'[4]Anx 34 (a) &amp; 34 (b)'!B6</f>
        <v>Canara Bank</v>
      </c>
      <c r="C6" s="378">
        <f>'[4]Anx 34 (a) &amp; 34 (b)'!AC6</f>
        <v>102773</v>
      </c>
      <c r="D6" s="378">
        <f>'[4]Anx 34 (a) &amp; 34 (b)'!AD6</f>
        <v>2776.76</v>
      </c>
      <c r="E6" s="378">
        <f>'[4]Anx 34 (a) &amp; 34 (b)'!AE6</f>
        <v>543335</v>
      </c>
      <c r="F6" s="378">
        <f>'[4]Anx 34 (a) &amp; 34 (b)'!AF6</f>
        <v>10236.560000000001</v>
      </c>
      <c r="G6" s="379">
        <v>340794</v>
      </c>
      <c r="H6" s="380">
        <v>8335.2099999999991</v>
      </c>
      <c r="I6" s="379">
        <f t="shared" ref="I6:J11" si="0">E6-G6</f>
        <v>202541</v>
      </c>
      <c r="J6" s="380">
        <f t="shared" si="0"/>
        <v>1901.3500000000022</v>
      </c>
    </row>
    <row r="7" spans="1:10">
      <c r="A7" s="250">
        <v>2</v>
      </c>
      <c r="B7" s="377" t="str">
        <f>'[4]Anx 34 (a) &amp; 34 (b)'!B7</f>
        <v>Corporation Bank</v>
      </c>
      <c r="C7" s="378">
        <f>'[4]Anx 34 (a) &amp; 34 (b)'!AC7</f>
        <v>3419</v>
      </c>
      <c r="D7" s="378">
        <f>'[4]Anx 34 (a) &amp; 34 (b)'!AD7</f>
        <v>110.21000000000001</v>
      </c>
      <c r="E7" s="378">
        <f>'[4]Anx 34 (a) &amp; 34 (b)'!AE7</f>
        <v>50879</v>
      </c>
      <c r="F7" s="378">
        <f>'[4]Anx 34 (a) &amp; 34 (b)'!AF7</f>
        <v>1703.9699999999998</v>
      </c>
      <c r="G7" s="379">
        <v>32513</v>
      </c>
      <c r="H7" s="380">
        <v>1812.75</v>
      </c>
      <c r="I7" s="379">
        <f t="shared" si="0"/>
        <v>18366</v>
      </c>
      <c r="J7" s="380">
        <f t="shared" si="0"/>
        <v>-108.7800000000002</v>
      </c>
    </row>
    <row r="8" spans="1:10" s="244" customFormat="1">
      <c r="A8" s="250">
        <v>3</v>
      </c>
      <c r="B8" s="377" t="str">
        <f>'[4]Anx 34 (a) &amp; 34 (b)'!B8</f>
        <v>Syndicate Bank</v>
      </c>
      <c r="C8" s="378">
        <f>'[4]Anx 34 (a) &amp; 34 (b)'!AC8</f>
        <v>15358</v>
      </c>
      <c r="D8" s="378">
        <f>'[4]Anx 34 (a) &amp; 34 (b)'!AD8</f>
        <v>379.80999999999995</v>
      </c>
      <c r="E8" s="378">
        <f>'[4]Anx 34 (a) &amp; 34 (b)'!AE8</f>
        <v>78380</v>
      </c>
      <c r="F8" s="378">
        <f>'[4]Anx 34 (a) &amp; 34 (b)'!AF8</f>
        <v>2835.75</v>
      </c>
      <c r="G8" s="379">
        <v>71635</v>
      </c>
      <c r="H8" s="380">
        <v>2637.4</v>
      </c>
      <c r="I8" s="379">
        <f t="shared" si="0"/>
        <v>6745</v>
      </c>
      <c r="J8" s="380">
        <f t="shared" si="0"/>
        <v>198.34999999999991</v>
      </c>
    </row>
    <row r="9" spans="1:10" s="244" customFormat="1">
      <c r="A9" s="250">
        <v>4</v>
      </c>
      <c r="B9" s="377" t="str">
        <f>'[4]Anx 34 (a) &amp; 34 (b)'!B9</f>
        <v>State Bank of India</v>
      </c>
      <c r="C9" s="378">
        <f>'[4]Anx 34 (a) &amp; 34 (b)'!AC9</f>
        <v>252672</v>
      </c>
      <c r="D9" s="378">
        <f>'[4]Anx 34 (a) &amp; 34 (b)'!AD9</f>
        <v>5741.04</v>
      </c>
      <c r="E9" s="378">
        <f>'[4]Anx 34 (a) &amp; 34 (b)'!AE9</f>
        <v>371852</v>
      </c>
      <c r="F9" s="378">
        <f>'[4]Anx 34 (a) &amp; 34 (b)'!AF9</f>
        <v>10199.530000000001</v>
      </c>
      <c r="G9" s="379">
        <v>411431</v>
      </c>
      <c r="H9" s="380">
        <v>11234.13</v>
      </c>
      <c r="I9" s="379">
        <f t="shared" si="0"/>
        <v>-39579</v>
      </c>
      <c r="J9" s="380">
        <f t="shared" si="0"/>
        <v>-1034.5999999999985</v>
      </c>
    </row>
    <row r="10" spans="1:10" s="244" customFormat="1">
      <c r="A10" s="250">
        <v>5</v>
      </c>
      <c r="B10" s="377" t="str">
        <f>'[4]Anx 34 (a) &amp; 34 (b)'!B10</f>
        <v>Vijaya Bank</v>
      </c>
      <c r="C10" s="378">
        <f>'[4]Anx 34 (a) &amp; 34 (b)'!AC10</f>
        <v>22540</v>
      </c>
      <c r="D10" s="378">
        <f>'[4]Anx 34 (a) &amp; 34 (b)'!AD10</f>
        <v>274.56</v>
      </c>
      <c r="E10" s="378">
        <f>'[4]Anx 34 (a) &amp; 34 (b)'!AE10</f>
        <v>54183</v>
      </c>
      <c r="F10" s="378">
        <f>'[4]Anx 34 (a) &amp; 34 (b)'!AF10</f>
        <v>1187.06</v>
      </c>
      <c r="G10" s="379">
        <v>50888</v>
      </c>
      <c r="H10" s="380">
        <v>1148.27</v>
      </c>
      <c r="I10" s="379">
        <f t="shared" si="0"/>
        <v>3295</v>
      </c>
      <c r="J10" s="380">
        <f t="shared" si="0"/>
        <v>38.789999999999964</v>
      </c>
    </row>
    <row r="11" spans="1:10" s="245" customFormat="1" ht="15.75">
      <c r="A11" s="246"/>
      <c r="B11" s="381" t="s">
        <v>22</v>
      </c>
      <c r="C11" s="382">
        <f>SUM(C6:C10)</f>
        <v>396762</v>
      </c>
      <c r="D11" s="382">
        <f t="shared" ref="D11:H11" si="1">SUM(D6:D10)</f>
        <v>9282.3799999999992</v>
      </c>
      <c r="E11" s="382">
        <f t="shared" si="1"/>
        <v>1098629</v>
      </c>
      <c r="F11" s="382">
        <f t="shared" si="1"/>
        <v>26162.870000000003</v>
      </c>
      <c r="G11" s="382">
        <f t="shared" si="1"/>
        <v>907261</v>
      </c>
      <c r="H11" s="382">
        <f t="shared" si="1"/>
        <v>25167.759999999998</v>
      </c>
      <c r="I11" s="383">
        <f t="shared" si="0"/>
        <v>191368</v>
      </c>
      <c r="J11" s="384">
        <f t="shared" si="0"/>
        <v>995.11000000000422</v>
      </c>
    </row>
    <row r="12" spans="1:10" s="245" customFormat="1" ht="15.75">
      <c r="A12" s="246"/>
      <c r="B12" s="381"/>
      <c r="C12" s="382"/>
      <c r="D12" s="385"/>
      <c r="E12" s="385"/>
      <c r="F12" s="386"/>
      <c r="G12" s="385"/>
      <c r="H12" s="385"/>
      <c r="I12" s="383"/>
      <c r="J12" s="384"/>
    </row>
    <row r="13" spans="1:10" s="244" customFormat="1" ht="15.75">
      <c r="A13" s="246" t="s">
        <v>143</v>
      </c>
      <c r="B13" s="381" t="s">
        <v>144</v>
      </c>
      <c r="C13" s="378"/>
      <c r="D13" s="387"/>
      <c r="E13" s="388"/>
      <c r="F13" s="389"/>
      <c r="G13" s="379"/>
      <c r="H13" s="380"/>
      <c r="I13" s="379"/>
      <c r="J13" s="380"/>
    </row>
    <row r="14" spans="1:10" s="244" customFormat="1">
      <c r="A14" s="250">
        <v>6</v>
      </c>
      <c r="B14" s="377" t="str">
        <f>'[4]Anx 34 (a) &amp; 34 (b)'!B14</f>
        <v>Allahabad Bank</v>
      </c>
      <c r="C14" s="378">
        <f>'[4]Anx 34 (a) &amp; 34 (b)'!AC14</f>
        <v>35</v>
      </c>
      <c r="D14" s="378">
        <f>'[4]Anx 34 (a) &amp; 34 (b)'!AD14</f>
        <v>0.33999999999999997</v>
      </c>
      <c r="E14" s="378">
        <f>'[4]Anx 34 (a) &amp; 34 (b)'!AE14</f>
        <v>824</v>
      </c>
      <c r="F14" s="378">
        <f>'[4]Anx 34 (a) &amp; 34 (b)'!AF14</f>
        <v>15.71</v>
      </c>
      <c r="G14" s="379">
        <v>816</v>
      </c>
      <c r="H14" s="380">
        <v>15.64</v>
      </c>
      <c r="I14" s="379">
        <f t="shared" ref="I14:J30" si="2">E14-G14</f>
        <v>8</v>
      </c>
      <c r="J14" s="380">
        <f t="shared" si="2"/>
        <v>7.0000000000000284E-2</v>
      </c>
    </row>
    <row r="15" spans="1:10" s="244" customFormat="1">
      <c r="A15" s="250">
        <v>7</v>
      </c>
      <c r="B15" s="377" t="str">
        <f>'[4]Anx 34 (a) &amp; 34 (b)'!B15</f>
        <v>Andhrabank</v>
      </c>
      <c r="C15" s="378">
        <f>'[4]Anx 34 (a) &amp; 34 (b)'!AC15</f>
        <v>743</v>
      </c>
      <c r="D15" s="378">
        <f>'[4]Anx 34 (a) &amp; 34 (b)'!AD15</f>
        <v>34.86</v>
      </c>
      <c r="E15" s="378">
        <f>'[4]Anx 34 (a) &amp; 34 (b)'!AE15</f>
        <v>3398</v>
      </c>
      <c r="F15" s="378">
        <f>'[4]Anx 34 (a) &amp; 34 (b)'!AF15</f>
        <v>186.4</v>
      </c>
      <c r="G15" s="379">
        <v>3684</v>
      </c>
      <c r="H15" s="380">
        <v>145.67949999999999</v>
      </c>
      <c r="I15" s="379">
        <f t="shared" si="2"/>
        <v>-286</v>
      </c>
      <c r="J15" s="380">
        <f t="shared" si="2"/>
        <v>40.720500000000015</v>
      </c>
    </row>
    <row r="16" spans="1:10" s="244" customFormat="1">
      <c r="A16" s="250">
        <v>8</v>
      </c>
      <c r="B16" s="377" t="str">
        <f>'[4]Anx 34 (a) &amp; 34 (b)'!B16</f>
        <v>Bank of Baroda</v>
      </c>
      <c r="C16" s="378">
        <f>'[4]Anx 34 (a) &amp; 34 (b)'!AC16</f>
        <v>1281</v>
      </c>
      <c r="D16" s="378">
        <f>'[4]Anx 34 (a) &amp; 34 (b)'!AD16</f>
        <v>25.609999999999996</v>
      </c>
      <c r="E16" s="378">
        <f>'[4]Anx 34 (a) &amp; 34 (b)'!AE16</f>
        <v>9145</v>
      </c>
      <c r="F16" s="378">
        <f>'[4]Anx 34 (a) &amp; 34 (b)'!AF16</f>
        <v>402.96999999999997</v>
      </c>
      <c r="G16" s="379">
        <v>6168</v>
      </c>
      <c r="H16" s="380">
        <v>309.64</v>
      </c>
      <c r="I16" s="379">
        <f t="shared" si="2"/>
        <v>2977</v>
      </c>
      <c r="J16" s="380">
        <f t="shared" si="2"/>
        <v>93.329999999999984</v>
      </c>
    </row>
    <row r="17" spans="1:10" s="244" customFormat="1">
      <c r="A17" s="250">
        <v>9</v>
      </c>
      <c r="B17" s="377" t="str">
        <f>'[4]Anx 34 (a) &amp; 34 (b)'!B17</f>
        <v>Bank of India</v>
      </c>
      <c r="C17" s="378">
        <f>'[4]Anx 34 (a) &amp; 34 (b)'!AC17</f>
        <v>1397</v>
      </c>
      <c r="D17" s="378">
        <f>'[4]Anx 34 (a) &amp; 34 (b)'!AD17</f>
        <v>47.158200000000001</v>
      </c>
      <c r="E17" s="378">
        <f>'[4]Anx 34 (a) &amp; 34 (b)'!AE17</f>
        <v>7110</v>
      </c>
      <c r="F17" s="378">
        <f>'[4]Anx 34 (a) &amp; 34 (b)'!AF17</f>
        <v>332.09789999999998</v>
      </c>
      <c r="G17" s="379">
        <v>6273</v>
      </c>
      <c r="H17" s="380">
        <v>337.58</v>
      </c>
      <c r="I17" s="379">
        <f t="shared" si="2"/>
        <v>837</v>
      </c>
      <c r="J17" s="380">
        <f t="shared" si="2"/>
        <v>-5.4821000000000026</v>
      </c>
    </row>
    <row r="18" spans="1:10" s="244" customFormat="1">
      <c r="A18" s="250">
        <v>10</v>
      </c>
      <c r="B18" s="377" t="str">
        <f>'[4]Anx 34 (a) &amp; 34 (b)'!B18</f>
        <v>Bank of Maharastra</v>
      </c>
      <c r="C18" s="378">
        <f>'[4]Anx 34 (a) &amp; 34 (b)'!AC18</f>
        <v>37</v>
      </c>
      <c r="D18" s="378">
        <f>'[4]Anx 34 (a) &amp; 34 (b)'!AD18</f>
        <v>7.8274000000000008</v>
      </c>
      <c r="E18" s="378">
        <f>'[4]Anx 34 (a) &amp; 34 (b)'!AE18</f>
        <v>3220</v>
      </c>
      <c r="F18" s="378">
        <f>'[4]Anx 34 (a) &amp; 34 (b)'!AF18</f>
        <v>221.27579999999995</v>
      </c>
      <c r="G18" s="379">
        <v>3167</v>
      </c>
      <c r="H18" s="380">
        <v>219.37</v>
      </c>
      <c r="I18" s="379">
        <f t="shared" si="2"/>
        <v>53</v>
      </c>
      <c r="J18" s="380">
        <f t="shared" si="2"/>
        <v>1.9057999999999424</v>
      </c>
    </row>
    <row r="19" spans="1:10" s="244" customFormat="1">
      <c r="A19" s="250">
        <v>11</v>
      </c>
      <c r="B19" s="377" t="str">
        <f>'[4]Anx 34 (a) &amp; 34 (b)'!B19</f>
        <v>Central Bank of India</v>
      </c>
      <c r="C19" s="378">
        <f>'[4]Anx 34 (a) &amp; 34 (b)'!AC19</f>
        <v>66</v>
      </c>
      <c r="D19" s="378">
        <f>'[4]Anx 34 (a) &amp; 34 (b)'!AD19</f>
        <v>2.31</v>
      </c>
      <c r="E19" s="378">
        <f>'[4]Anx 34 (a) &amp; 34 (b)'!AE19</f>
        <v>1358</v>
      </c>
      <c r="F19" s="378">
        <f>'[4]Anx 34 (a) &amp; 34 (b)'!AF19</f>
        <v>88.487899999999996</v>
      </c>
      <c r="G19" s="379">
        <v>3212</v>
      </c>
      <c r="H19" s="380">
        <v>109.82</v>
      </c>
      <c r="I19" s="379">
        <f t="shared" si="2"/>
        <v>-1854</v>
      </c>
      <c r="J19" s="380">
        <f t="shared" si="2"/>
        <v>-21.332099999999997</v>
      </c>
    </row>
    <row r="20" spans="1:10" s="244" customFormat="1">
      <c r="A20" s="250">
        <v>12</v>
      </c>
      <c r="B20" s="377" t="str">
        <f>'[4]Anx 34 (a) &amp; 34 (b)'!B20</f>
        <v>Dena Bank</v>
      </c>
      <c r="C20" s="378">
        <f>'[4]Anx 34 (a) &amp; 34 (b)'!AC20</f>
        <v>80</v>
      </c>
      <c r="D20" s="378">
        <f>'[4]Anx 34 (a) &amp; 34 (b)'!AD20</f>
        <v>2.09</v>
      </c>
      <c r="E20" s="378">
        <f>'[4]Anx 34 (a) &amp; 34 (b)'!AE20</f>
        <v>800</v>
      </c>
      <c r="F20" s="378">
        <f>'[4]Anx 34 (a) &amp; 34 (b)'!AF20</f>
        <v>19.029999999999998</v>
      </c>
      <c r="G20" s="379">
        <v>330</v>
      </c>
      <c r="H20" s="380">
        <v>7.84</v>
      </c>
      <c r="I20" s="379">
        <f t="shared" si="2"/>
        <v>470</v>
      </c>
      <c r="J20" s="380">
        <f t="shared" si="2"/>
        <v>11.189999999999998</v>
      </c>
    </row>
    <row r="21" spans="1:10" s="244" customFormat="1">
      <c r="A21" s="250">
        <v>13</v>
      </c>
      <c r="B21" s="377" t="str">
        <f>'[4]Anx 34 (a) &amp; 34 (b)'!B21</f>
        <v xml:space="preserve">Indian Bank </v>
      </c>
      <c r="C21" s="378">
        <f>'[4]Anx 34 (a) &amp; 34 (b)'!AC21</f>
        <v>740</v>
      </c>
      <c r="D21" s="378">
        <f>'[4]Anx 34 (a) &amp; 34 (b)'!AD21</f>
        <v>9.4931999999999999</v>
      </c>
      <c r="E21" s="378">
        <f>'[4]Anx 34 (a) &amp; 34 (b)'!AE21</f>
        <v>5132</v>
      </c>
      <c r="F21" s="378">
        <f>'[4]Anx 34 (a) &amp; 34 (b)'!AF21</f>
        <v>43.35</v>
      </c>
      <c r="G21" s="379">
        <v>1401</v>
      </c>
      <c r="H21" s="380">
        <v>29.24</v>
      </c>
      <c r="I21" s="379">
        <f t="shared" si="2"/>
        <v>3731</v>
      </c>
      <c r="J21" s="380">
        <f t="shared" si="2"/>
        <v>14.110000000000003</v>
      </c>
    </row>
    <row r="22" spans="1:10" s="244" customFormat="1">
      <c r="A22" s="250">
        <v>14</v>
      </c>
      <c r="B22" s="377" t="str">
        <f>'[4]Anx 34 (a) &amp; 34 (b)'!B22</f>
        <v>Indian Overseas Bank</v>
      </c>
      <c r="C22" s="378">
        <f>'[4]Anx 34 (a) &amp; 34 (b)'!AC22</f>
        <v>29</v>
      </c>
      <c r="D22" s="378">
        <f>'[4]Anx 34 (a) &amp; 34 (b)'!AD22</f>
        <v>0.55800000000000005</v>
      </c>
      <c r="E22" s="378">
        <f>'[4]Anx 34 (a) &amp; 34 (b)'!AE22</f>
        <v>28209</v>
      </c>
      <c r="F22" s="378">
        <f>'[4]Anx 34 (a) &amp; 34 (b)'!AF22</f>
        <v>394.20589999999999</v>
      </c>
      <c r="G22" s="379">
        <v>28211</v>
      </c>
      <c r="H22" s="380">
        <v>422.2647</v>
      </c>
      <c r="I22" s="379">
        <f t="shared" si="2"/>
        <v>-2</v>
      </c>
      <c r="J22" s="380">
        <f t="shared" si="2"/>
        <v>-28.058800000000019</v>
      </c>
    </row>
    <row r="23" spans="1:10" s="244" customFormat="1">
      <c r="A23" s="250">
        <v>15</v>
      </c>
      <c r="B23" s="377" t="str">
        <f>'[4]Anx 34 (a) &amp; 34 (b)'!B23</f>
        <v>Oriental Bank of Commerce</v>
      </c>
      <c r="C23" s="378">
        <f>'[4]Anx 34 (a) &amp; 34 (b)'!AC23</f>
        <v>168</v>
      </c>
      <c r="D23" s="378">
        <f>'[4]Anx 34 (a) &amp; 34 (b)'!AD23</f>
        <v>12.714399999999999</v>
      </c>
      <c r="E23" s="378">
        <f>'[4]Anx 34 (a) &amp; 34 (b)'!AE23</f>
        <v>1891</v>
      </c>
      <c r="F23" s="378">
        <f>'[4]Anx 34 (a) &amp; 34 (b)'!AF23</f>
        <v>111.12970000000001</v>
      </c>
      <c r="G23" s="379">
        <v>1886</v>
      </c>
      <c r="H23" s="380">
        <v>104.78619999999999</v>
      </c>
      <c r="I23" s="379">
        <f t="shared" si="2"/>
        <v>5</v>
      </c>
      <c r="J23" s="380">
        <f t="shared" si="2"/>
        <v>6.3435000000000201</v>
      </c>
    </row>
    <row r="24" spans="1:10" s="244" customFormat="1">
      <c r="A24" s="250">
        <v>16</v>
      </c>
      <c r="B24" s="377" t="str">
        <f>'[4]Anx 34 (a) &amp; 34 (b)'!B24</f>
        <v>Punjab National Bank</v>
      </c>
      <c r="C24" s="378">
        <f>'[4]Anx 34 (a) &amp; 34 (b)'!AC24</f>
        <v>518</v>
      </c>
      <c r="D24" s="378">
        <f>'[4]Anx 34 (a) &amp; 34 (b)'!AD24</f>
        <v>20.466999999999999</v>
      </c>
      <c r="E24" s="378">
        <f>'[4]Anx 34 (a) &amp; 34 (b)'!AE24</f>
        <v>2621</v>
      </c>
      <c r="F24" s="378">
        <f>'[4]Anx 34 (a) &amp; 34 (b)'!AF24</f>
        <v>114.12560000000001</v>
      </c>
      <c r="G24" s="379">
        <v>4595</v>
      </c>
      <c r="H24" s="380">
        <v>224.68780000000001</v>
      </c>
      <c r="I24" s="379">
        <f t="shared" si="2"/>
        <v>-1974</v>
      </c>
      <c r="J24" s="380">
        <f t="shared" si="2"/>
        <v>-110.5622</v>
      </c>
    </row>
    <row r="25" spans="1:10" s="244" customFormat="1">
      <c r="A25" s="250">
        <v>17</v>
      </c>
      <c r="B25" s="377" t="str">
        <f>'[4]Anx 34 (a) &amp; 34 (b)'!B25</f>
        <v>Punjab and Synd Bank</v>
      </c>
      <c r="C25" s="378">
        <f>'[4]Anx 34 (a) &amp; 34 (b)'!AC25</f>
        <v>48</v>
      </c>
      <c r="D25" s="378">
        <f>'[4]Anx 34 (a) &amp; 34 (b)'!AD25</f>
        <v>1.6185</v>
      </c>
      <c r="E25" s="378">
        <f>'[4]Anx 34 (a) &amp; 34 (b)'!AE25</f>
        <v>181</v>
      </c>
      <c r="F25" s="378">
        <f>'[4]Anx 34 (a) &amp; 34 (b)'!AF25</f>
        <v>11.74</v>
      </c>
      <c r="G25" s="379">
        <v>526</v>
      </c>
      <c r="H25" s="380">
        <v>47.8</v>
      </c>
      <c r="I25" s="379">
        <f t="shared" si="2"/>
        <v>-345</v>
      </c>
      <c r="J25" s="380">
        <f t="shared" si="2"/>
        <v>-36.059999999999995</v>
      </c>
    </row>
    <row r="26" spans="1:10" s="244" customFormat="1">
      <c r="A26" s="250">
        <v>18</v>
      </c>
      <c r="B26" s="377" t="str">
        <f>'[4]Anx 34 (a) &amp; 34 (b)'!B26</f>
        <v>UCO Bank</v>
      </c>
      <c r="C26" s="378">
        <f>'[4]Anx 34 (a) &amp; 34 (b)'!AC26</f>
        <v>523</v>
      </c>
      <c r="D26" s="378">
        <f>'[4]Anx 34 (a) &amp; 34 (b)'!AD26</f>
        <v>6.45</v>
      </c>
      <c r="E26" s="378">
        <f>'[4]Anx 34 (a) &amp; 34 (b)'!AE26</f>
        <v>1400</v>
      </c>
      <c r="F26" s="378">
        <f>'[4]Anx 34 (a) &amp; 34 (b)'!AF26</f>
        <v>27.599999999999998</v>
      </c>
      <c r="G26" s="379">
        <v>4248</v>
      </c>
      <c r="H26" s="380">
        <v>143.81</v>
      </c>
      <c r="I26" s="379">
        <f t="shared" si="2"/>
        <v>-2848</v>
      </c>
      <c r="J26" s="380">
        <f t="shared" si="2"/>
        <v>-116.21000000000001</v>
      </c>
    </row>
    <row r="27" spans="1:10" s="244" customFormat="1">
      <c r="A27" s="250">
        <v>19</v>
      </c>
      <c r="B27" s="377" t="str">
        <f>'[4]Anx 34 (a) &amp; 34 (b)'!B27</f>
        <v>Union Bank Of India</v>
      </c>
      <c r="C27" s="378">
        <f>'[4]Anx 34 (a) &amp; 34 (b)'!AC27</f>
        <v>2514</v>
      </c>
      <c r="D27" s="378">
        <f>'[4]Anx 34 (a) &amp; 34 (b)'!AD27</f>
        <v>58.5351</v>
      </c>
      <c r="E27" s="378">
        <f>'[4]Anx 34 (a) &amp; 34 (b)'!AE27</f>
        <v>13195</v>
      </c>
      <c r="F27" s="378">
        <f>'[4]Anx 34 (a) &amp; 34 (b)'!AF27</f>
        <v>427.89279999999997</v>
      </c>
      <c r="G27" s="379">
        <v>12821</v>
      </c>
      <c r="H27" s="380">
        <v>412.58</v>
      </c>
      <c r="I27" s="379">
        <f t="shared" si="2"/>
        <v>374</v>
      </c>
      <c r="J27" s="380">
        <f t="shared" si="2"/>
        <v>15.312799999999982</v>
      </c>
    </row>
    <row r="28" spans="1:10" s="244" customFormat="1">
      <c r="A28" s="250">
        <v>20</v>
      </c>
      <c r="B28" s="377" t="str">
        <f>'[4]Anx 34 (a) &amp; 34 (b)'!B28</f>
        <v>United Bank of India</v>
      </c>
      <c r="C28" s="378">
        <f>'[4]Anx 34 (a) &amp; 34 (b)'!AC28</f>
        <v>28</v>
      </c>
      <c r="D28" s="378">
        <f>'[4]Anx 34 (a) &amp; 34 (b)'!AD28</f>
        <v>0.89090000000000003</v>
      </c>
      <c r="E28" s="378">
        <f>'[4]Anx 34 (a) &amp; 34 (b)'!AE28</f>
        <v>167</v>
      </c>
      <c r="F28" s="378">
        <f>'[4]Anx 34 (a) &amp; 34 (b)'!AF28</f>
        <v>39.47</v>
      </c>
      <c r="G28" s="379">
        <v>123</v>
      </c>
      <c r="H28" s="380">
        <v>47.6355</v>
      </c>
      <c r="I28" s="379">
        <f t="shared" si="2"/>
        <v>44</v>
      </c>
      <c r="J28" s="380">
        <f t="shared" si="2"/>
        <v>-8.1655000000000015</v>
      </c>
    </row>
    <row r="29" spans="1:10" s="244" customFormat="1">
      <c r="A29" s="250">
        <v>21</v>
      </c>
      <c r="B29" s="377" t="str">
        <f>'[4]Anx 34 (a) &amp; 34 (b)'!B29</f>
        <v>IDBI Bank</v>
      </c>
      <c r="C29" s="378">
        <f>'[4]Anx 34 (a) &amp; 34 (b)'!AC29</f>
        <v>1540</v>
      </c>
      <c r="D29" s="378">
        <f>'[4]Anx 34 (a) &amp; 34 (b)'!AD29</f>
        <v>96.170694000000012</v>
      </c>
      <c r="E29" s="378">
        <f>'[4]Anx 34 (a) &amp; 34 (b)'!AE29</f>
        <v>6267</v>
      </c>
      <c r="F29" s="378">
        <f>'[4]Anx 34 (a) &amp; 34 (b)'!AF29</f>
        <v>489.69933300000002</v>
      </c>
      <c r="G29" s="379">
        <v>6179</v>
      </c>
      <c r="H29" s="380">
        <v>493.74639999999999</v>
      </c>
      <c r="I29" s="379">
        <f t="shared" si="2"/>
        <v>88</v>
      </c>
      <c r="J29" s="380">
        <f t="shared" si="2"/>
        <v>-4.04706699999997</v>
      </c>
    </row>
    <row r="30" spans="1:10" s="245" customFormat="1" ht="15.75">
      <c r="A30" s="246"/>
      <c r="B30" s="381" t="s">
        <v>40</v>
      </c>
      <c r="C30" s="382">
        <f>SUM(C14:C29)</f>
        <v>9747</v>
      </c>
      <c r="D30" s="382">
        <f t="shared" ref="D30:H30" si="3">SUM(D14:D29)</f>
        <v>327.09339399999999</v>
      </c>
      <c r="E30" s="382">
        <f t="shared" si="3"/>
        <v>84918</v>
      </c>
      <c r="F30" s="382">
        <f t="shared" si="3"/>
        <v>2925.1849329999995</v>
      </c>
      <c r="G30" s="382">
        <f t="shared" si="3"/>
        <v>83640</v>
      </c>
      <c r="H30" s="382">
        <f t="shared" si="3"/>
        <v>3072.1200999999996</v>
      </c>
      <c r="I30" s="383">
        <f t="shared" si="2"/>
        <v>1278</v>
      </c>
      <c r="J30" s="384">
        <f t="shared" si="2"/>
        <v>-146.93516700000009</v>
      </c>
    </row>
    <row r="31" spans="1:10" s="244" customFormat="1" ht="15.75">
      <c r="A31" s="246" t="s">
        <v>41</v>
      </c>
      <c r="B31" s="381" t="s">
        <v>42</v>
      </c>
      <c r="C31" s="378"/>
      <c r="D31" s="387"/>
      <c r="E31" s="388"/>
      <c r="F31" s="389"/>
      <c r="G31" s="379"/>
      <c r="H31" s="380"/>
      <c r="I31" s="379"/>
      <c r="J31" s="380"/>
    </row>
    <row r="32" spans="1:10" s="244" customFormat="1" ht="15.75">
      <c r="A32" s="246"/>
      <c r="B32" s="381"/>
      <c r="C32" s="378"/>
      <c r="D32" s="390"/>
      <c r="E32" s="391"/>
      <c r="F32" s="392"/>
      <c r="G32" s="379"/>
      <c r="H32" s="380"/>
      <c r="I32" s="379"/>
      <c r="J32" s="380"/>
    </row>
    <row r="33" spans="1:10" s="244" customFormat="1">
      <c r="A33" s="250">
        <v>22</v>
      </c>
      <c r="B33" s="377" t="str">
        <f>'[4]Anx 34 (a) &amp; 34 (b)'!B33</f>
        <v>Karnataka Bank Ltd</v>
      </c>
      <c r="C33" s="378">
        <f>'[4]Anx 34 (a) &amp; 34 (b)'!AC33</f>
        <v>8091</v>
      </c>
      <c r="D33" s="378">
        <f>'[4]Anx 34 (a) &amp; 34 (b)'!AD33</f>
        <v>120.22000000000001</v>
      </c>
      <c r="E33" s="378">
        <f>'[4]Anx 34 (a) &amp; 34 (b)'!AE33</f>
        <v>20275</v>
      </c>
      <c r="F33" s="378">
        <f>'[4]Anx 34 (a) &amp; 34 (b)'!AF33</f>
        <v>544.77</v>
      </c>
      <c r="G33" s="379">
        <v>19766</v>
      </c>
      <c r="H33" s="380">
        <v>556.52</v>
      </c>
      <c r="I33" s="379">
        <f t="shared" ref="I33:J51" si="4">E33-G33</f>
        <v>509</v>
      </c>
      <c r="J33" s="380">
        <f t="shared" si="4"/>
        <v>-11.75</v>
      </c>
    </row>
    <row r="34" spans="1:10" s="244" customFormat="1">
      <c r="A34" s="250">
        <v>23</v>
      </c>
      <c r="B34" s="377" t="str">
        <f>'[4]Anx 34 (a) &amp; 34 (b)'!B34</f>
        <v>Kotak Mahendra Bank</v>
      </c>
      <c r="C34" s="378">
        <f>'[4]Anx 34 (a) &amp; 34 (b)'!AC34</f>
        <v>5523</v>
      </c>
      <c r="D34" s="378">
        <f>'[4]Anx 34 (a) &amp; 34 (b)'!AD34</f>
        <v>35.107799999999997</v>
      </c>
      <c r="E34" s="378">
        <f>'[4]Anx 34 (a) &amp; 34 (b)'!AE34</f>
        <v>10607</v>
      </c>
      <c r="F34" s="378">
        <f>'[4]Anx 34 (a) &amp; 34 (b)'!AF34</f>
        <v>212.58520000000001</v>
      </c>
      <c r="G34" s="379">
        <v>5599</v>
      </c>
      <c r="H34" s="380">
        <v>121.1499</v>
      </c>
      <c r="I34" s="379">
        <f t="shared" si="4"/>
        <v>5008</v>
      </c>
      <c r="J34" s="380">
        <f t="shared" si="4"/>
        <v>91.435300000000012</v>
      </c>
    </row>
    <row r="35" spans="1:10" s="244" customFormat="1">
      <c r="A35" s="250">
        <v>24</v>
      </c>
      <c r="B35" s="377" t="str">
        <f>'[4]Anx 34 (a) &amp; 34 (b)'!B35</f>
        <v>Cathelic Syrian Bank Ltd.</v>
      </c>
      <c r="C35" s="378">
        <f>'[4]Anx 34 (a) &amp; 34 (b)'!AC35</f>
        <v>0</v>
      </c>
      <c r="D35" s="378">
        <f>'[4]Anx 34 (a) &amp; 34 (b)'!AD35</f>
        <v>0</v>
      </c>
      <c r="E35" s="378">
        <f>'[4]Anx 34 (a) &amp; 34 (b)'!AE35</f>
        <v>0</v>
      </c>
      <c r="F35" s="378">
        <f>'[4]Anx 34 (a) &amp; 34 (b)'!AF35</f>
        <v>0</v>
      </c>
      <c r="G35" s="379">
        <v>5109</v>
      </c>
      <c r="H35" s="380">
        <v>91.258399999999995</v>
      </c>
      <c r="I35" s="379">
        <f t="shared" si="4"/>
        <v>-5109</v>
      </c>
      <c r="J35" s="380">
        <f t="shared" si="4"/>
        <v>-91.258399999999995</v>
      </c>
    </row>
    <row r="36" spans="1:10" s="244" customFormat="1">
      <c r="A36" s="250">
        <v>25</v>
      </c>
      <c r="B36" s="377" t="str">
        <f>'[4]Anx 34 (a) &amp; 34 (b)'!B36</f>
        <v>City Union Bank Ltd</v>
      </c>
      <c r="C36" s="378">
        <f>'[4]Anx 34 (a) &amp; 34 (b)'!AC36</f>
        <v>0</v>
      </c>
      <c r="D36" s="378">
        <f>'[4]Anx 34 (a) &amp; 34 (b)'!AD36</f>
        <v>0</v>
      </c>
      <c r="E36" s="378">
        <f>'[4]Anx 34 (a) &amp; 34 (b)'!AE36</f>
        <v>2</v>
      </c>
      <c r="F36" s="378">
        <f>'[4]Anx 34 (a) &amp; 34 (b)'!AF36</f>
        <v>3.3399999999999999E-2</v>
      </c>
      <c r="G36" s="379">
        <v>552</v>
      </c>
      <c r="H36" s="380">
        <v>31.73</v>
      </c>
      <c r="I36" s="379">
        <f t="shared" si="4"/>
        <v>-550</v>
      </c>
      <c r="J36" s="380">
        <f t="shared" si="4"/>
        <v>-31.6966</v>
      </c>
    </row>
    <row r="37" spans="1:10" s="244" customFormat="1">
      <c r="A37" s="250">
        <v>26</v>
      </c>
      <c r="B37" s="377" t="str">
        <f>'[4]Anx 34 (a) &amp; 34 (b)'!B37</f>
        <v>Dhanalaxmi Bank Ltd.</v>
      </c>
      <c r="C37" s="378">
        <f>'[4]Anx 34 (a) &amp; 34 (b)'!AC37</f>
        <v>202</v>
      </c>
      <c r="D37" s="378">
        <f>'[4]Anx 34 (a) &amp; 34 (b)'!AD37</f>
        <v>3.1799999999999997</v>
      </c>
      <c r="E37" s="378">
        <f>'[4]Anx 34 (a) &amp; 34 (b)'!AE37</f>
        <v>1214</v>
      </c>
      <c r="F37" s="378">
        <f>'[4]Anx 34 (a) &amp; 34 (b)'!AF37</f>
        <v>19.700000000000003</v>
      </c>
      <c r="G37" s="379">
        <v>1012</v>
      </c>
      <c r="H37" s="380">
        <v>17.079999999999998</v>
      </c>
      <c r="I37" s="379">
        <f t="shared" si="4"/>
        <v>202</v>
      </c>
      <c r="J37" s="380">
        <f t="shared" si="4"/>
        <v>2.6200000000000045</v>
      </c>
    </row>
    <row r="38" spans="1:10" s="244" customFormat="1">
      <c r="A38" s="250">
        <v>27</v>
      </c>
      <c r="B38" s="377" t="str">
        <f>'[4]Anx 34 (a) &amp; 34 (b)'!B38</f>
        <v>Federal Bank Ltd.</v>
      </c>
      <c r="C38" s="378">
        <f>'[4]Anx 34 (a) &amp; 34 (b)'!AC38</f>
        <v>7670</v>
      </c>
      <c r="D38" s="378">
        <f>'[4]Anx 34 (a) &amp; 34 (b)'!AD38</f>
        <v>223.7243</v>
      </c>
      <c r="E38" s="378">
        <f>'[4]Anx 34 (a) &amp; 34 (b)'!AE38</f>
        <v>11230</v>
      </c>
      <c r="F38" s="378">
        <f>'[4]Anx 34 (a) &amp; 34 (b)'!AF38</f>
        <v>582.34570000000008</v>
      </c>
      <c r="G38" s="379">
        <v>9395</v>
      </c>
      <c r="H38" s="380">
        <v>539.99</v>
      </c>
      <c r="I38" s="379">
        <f t="shared" si="4"/>
        <v>1835</v>
      </c>
      <c r="J38" s="380">
        <f t="shared" si="4"/>
        <v>42.35570000000007</v>
      </c>
    </row>
    <row r="39" spans="1:10" s="244" customFormat="1">
      <c r="A39" s="250">
        <v>28</v>
      </c>
      <c r="B39" s="377" t="str">
        <f>'[4]Anx 34 (a) &amp; 34 (b)'!B39</f>
        <v>J and K Bank Ltd</v>
      </c>
      <c r="C39" s="378">
        <f>'[4]Anx 34 (a) &amp; 34 (b)'!AC39</f>
        <v>182</v>
      </c>
      <c r="D39" s="378">
        <f>'[4]Anx 34 (a) &amp; 34 (b)'!AD39</f>
        <v>28.630000000000003</v>
      </c>
      <c r="E39" s="378">
        <f>'[4]Anx 34 (a) &amp; 34 (b)'!AE39</f>
        <v>2161</v>
      </c>
      <c r="F39" s="378">
        <f>'[4]Anx 34 (a) &amp; 34 (b)'!AF39</f>
        <v>1318.6299999999999</v>
      </c>
      <c r="G39" s="379">
        <v>918</v>
      </c>
      <c r="H39" s="380">
        <v>308.88</v>
      </c>
      <c r="I39" s="379">
        <f t="shared" si="4"/>
        <v>1243</v>
      </c>
      <c r="J39" s="380">
        <f t="shared" si="4"/>
        <v>1009.7499999999999</v>
      </c>
    </row>
    <row r="40" spans="1:10" s="244" customFormat="1">
      <c r="A40" s="250">
        <v>29</v>
      </c>
      <c r="B40" s="377" t="str">
        <f>'[4]Anx 34 (a) &amp; 34 (b)'!B40</f>
        <v>Karur Vysya Bank Ltd.</v>
      </c>
      <c r="C40" s="378">
        <f>'[4]Anx 34 (a) &amp; 34 (b)'!AC40</f>
        <v>578</v>
      </c>
      <c r="D40" s="378">
        <f>'[4]Anx 34 (a) &amp; 34 (b)'!AD40</f>
        <v>2.1754999999999995</v>
      </c>
      <c r="E40" s="378">
        <f>'[4]Anx 34 (a) &amp; 34 (b)'!AE40</f>
        <v>14433</v>
      </c>
      <c r="F40" s="378">
        <f>'[4]Anx 34 (a) &amp; 34 (b)'!AF40</f>
        <v>285.97520000000003</v>
      </c>
      <c r="G40" s="379">
        <v>856</v>
      </c>
      <c r="H40" s="380">
        <v>12.48</v>
      </c>
      <c r="I40" s="379">
        <f t="shared" si="4"/>
        <v>13577</v>
      </c>
      <c r="J40" s="380">
        <f t="shared" si="4"/>
        <v>273.49520000000001</v>
      </c>
    </row>
    <row r="41" spans="1:10" s="244" customFormat="1">
      <c r="A41" s="250">
        <v>30</v>
      </c>
      <c r="B41" s="377" t="str">
        <f>'[4]Anx 34 (a) &amp; 34 (b)'!B41</f>
        <v>Lakshmi Vilas Bank Ltd</v>
      </c>
      <c r="C41" s="378">
        <f>'[4]Anx 34 (a) &amp; 34 (b)'!AC41</f>
        <v>433</v>
      </c>
      <c r="D41" s="378">
        <f>'[4]Anx 34 (a) &amp; 34 (b)'!AD41</f>
        <v>4.7818000000000005</v>
      </c>
      <c r="E41" s="378">
        <f>'[4]Anx 34 (a) &amp; 34 (b)'!AE41</f>
        <v>1402</v>
      </c>
      <c r="F41" s="378">
        <f>'[4]Anx 34 (a) &amp; 34 (b)'!AF41</f>
        <v>23.534499999999998</v>
      </c>
      <c r="G41" s="379">
        <v>1321</v>
      </c>
      <c r="H41" s="380">
        <v>23.644100000000002</v>
      </c>
      <c r="I41" s="379">
        <f t="shared" si="4"/>
        <v>81</v>
      </c>
      <c r="J41" s="380">
        <f t="shared" si="4"/>
        <v>-0.10960000000000392</v>
      </c>
    </row>
    <row r="42" spans="1:10" s="244" customFormat="1">
      <c r="A42" s="250">
        <v>31</v>
      </c>
      <c r="B42" s="377" t="str">
        <f>'[4]Anx 34 (a) &amp; 34 (b)'!B42</f>
        <v xml:space="preserve">Ratnakar Bank Ltd </v>
      </c>
      <c r="C42" s="378">
        <f>'[4]Anx 34 (a) &amp; 34 (b)'!AC42</f>
        <v>2226</v>
      </c>
      <c r="D42" s="378">
        <f>'[4]Anx 34 (a) &amp; 34 (b)'!AD42</f>
        <v>9.548099999999998</v>
      </c>
      <c r="E42" s="378">
        <f>'[4]Anx 34 (a) &amp; 34 (b)'!AE42</f>
        <v>9295</v>
      </c>
      <c r="F42" s="378">
        <f>'[4]Anx 34 (a) &amp; 34 (b)'!AF42</f>
        <v>23.907700000000002</v>
      </c>
      <c r="G42" s="379">
        <v>8613</v>
      </c>
      <c r="H42" s="380">
        <v>22.110900000000001</v>
      </c>
      <c r="I42" s="379">
        <f t="shared" si="4"/>
        <v>682</v>
      </c>
      <c r="J42" s="380">
        <f t="shared" si="4"/>
        <v>1.7968000000000011</v>
      </c>
    </row>
    <row r="43" spans="1:10" s="244" customFormat="1">
      <c r="A43" s="250">
        <v>32</v>
      </c>
      <c r="B43" s="377" t="str">
        <f>'[4]Anx 34 (a) &amp; 34 (b)'!B43</f>
        <v>South Indian Bank Ltd</v>
      </c>
      <c r="C43" s="378">
        <f>'[4]Anx 34 (a) &amp; 34 (b)'!AC43</f>
        <v>6204</v>
      </c>
      <c r="D43" s="378">
        <f>'[4]Anx 34 (a) &amp; 34 (b)'!AD43</f>
        <v>65.67</v>
      </c>
      <c r="E43" s="378">
        <f>'[4]Anx 34 (a) &amp; 34 (b)'!AE43</f>
        <v>9052</v>
      </c>
      <c r="F43" s="378">
        <f>'[4]Anx 34 (a) &amp; 34 (b)'!AF43</f>
        <v>182.44</v>
      </c>
      <c r="G43" s="379">
        <v>2894</v>
      </c>
      <c r="H43" s="380">
        <v>88.47</v>
      </c>
      <c r="I43" s="379">
        <f t="shared" si="4"/>
        <v>6158</v>
      </c>
      <c r="J43" s="380">
        <f t="shared" si="4"/>
        <v>93.97</v>
      </c>
    </row>
    <row r="44" spans="1:10" s="244" customFormat="1">
      <c r="A44" s="250">
        <v>33</v>
      </c>
      <c r="B44" s="377" t="str">
        <f>'[4]Anx 34 (a) &amp; 34 (b)'!B44</f>
        <v>Tamil Nadu Merchantile Bank Ltd.</v>
      </c>
      <c r="C44" s="378">
        <f>'[4]Anx 34 (a) &amp; 34 (b)'!AC44</f>
        <v>402</v>
      </c>
      <c r="D44" s="378">
        <f>'[4]Anx 34 (a) &amp; 34 (b)'!AD44</f>
        <v>6.0556000000000001</v>
      </c>
      <c r="E44" s="378">
        <f>'[4]Anx 34 (a) &amp; 34 (b)'!AE44</f>
        <v>629</v>
      </c>
      <c r="F44" s="378">
        <f>'[4]Anx 34 (a) &amp; 34 (b)'!AF44</f>
        <v>16.891900000000003</v>
      </c>
      <c r="G44" s="379">
        <v>733</v>
      </c>
      <c r="H44" s="380">
        <v>42.813499999999998</v>
      </c>
      <c r="I44" s="379">
        <f t="shared" si="4"/>
        <v>-104</v>
      </c>
      <c r="J44" s="380">
        <f t="shared" si="4"/>
        <v>-25.921599999999994</v>
      </c>
    </row>
    <row r="45" spans="1:10" s="244" customFormat="1">
      <c r="A45" s="250">
        <v>34</v>
      </c>
      <c r="B45" s="377" t="str">
        <f>'[4]Anx 34 (a) &amp; 34 (b)'!B45</f>
        <v>IndusInd Bank</v>
      </c>
      <c r="C45" s="378">
        <f>'[4]Anx 34 (a) &amp; 34 (b)'!AC45</f>
        <v>47472</v>
      </c>
      <c r="D45" s="378">
        <f>'[4]Anx 34 (a) &amp; 34 (b)'!AD45</f>
        <v>155.56639999999999</v>
      </c>
      <c r="E45" s="378">
        <f>'[4]Anx 34 (a) &amp; 34 (b)'!AE45</f>
        <v>131410</v>
      </c>
      <c r="F45" s="378">
        <f>'[4]Anx 34 (a) &amp; 34 (b)'!AF45</f>
        <v>343.64119999999997</v>
      </c>
      <c r="G45" s="379">
        <v>7914</v>
      </c>
      <c r="H45" s="380">
        <v>148.64830000000001</v>
      </c>
      <c r="I45" s="379">
        <f t="shared" si="4"/>
        <v>123496</v>
      </c>
      <c r="J45" s="380">
        <f t="shared" si="4"/>
        <v>194.99289999999996</v>
      </c>
    </row>
    <row r="46" spans="1:10" s="244" customFormat="1">
      <c r="A46" s="250">
        <v>35</v>
      </c>
      <c r="B46" s="377" t="str">
        <f>'[4]Anx 34 (a) &amp; 34 (b)'!B46</f>
        <v>HDFC Bank Ltd</v>
      </c>
      <c r="C46" s="378">
        <f>'[4]Anx 34 (a) &amp; 34 (b)'!AC46</f>
        <v>13010</v>
      </c>
      <c r="D46" s="378">
        <f>'[4]Anx 34 (a) &amp; 34 (b)'!AD46</f>
        <v>75.021499999999989</v>
      </c>
      <c r="E46" s="378">
        <f>'[4]Anx 34 (a) &amp; 34 (b)'!AE46</f>
        <v>55238</v>
      </c>
      <c r="F46" s="378">
        <f>'[4]Anx 34 (a) &amp; 34 (b)'!AF46</f>
        <v>373.61300000000006</v>
      </c>
      <c r="G46" s="379">
        <v>56000</v>
      </c>
      <c r="H46" s="380">
        <v>348.66849999999999</v>
      </c>
      <c r="I46" s="379">
        <f t="shared" si="4"/>
        <v>-762</v>
      </c>
      <c r="J46" s="380">
        <f t="shared" si="4"/>
        <v>24.944500000000062</v>
      </c>
    </row>
    <row r="47" spans="1:10" s="244" customFormat="1">
      <c r="A47" s="250">
        <v>36</v>
      </c>
      <c r="B47" s="377" t="str">
        <f>'[4]Anx 34 (a) &amp; 34 (b)'!B47</f>
        <v xml:space="preserve">Axis Bank Ltd </v>
      </c>
      <c r="C47" s="378">
        <f>'[4]Anx 34 (a) &amp; 34 (b)'!AC47</f>
        <v>2303</v>
      </c>
      <c r="D47" s="378">
        <f>'[4]Anx 34 (a) &amp; 34 (b)'!AD47</f>
        <v>40</v>
      </c>
      <c r="E47" s="378">
        <f>'[4]Anx 34 (a) &amp; 34 (b)'!AE47</f>
        <v>10204</v>
      </c>
      <c r="F47" s="378">
        <f>'[4]Anx 34 (a) &amp; 34 (b)'!AF47</f>
        <v>207.85</v>
      </c>
      <c r="G47" s="379">
        <v>8709</v>
      </c>
      <c r="H47" s="380">
        <v>205.25</v>
      </c>
      <c r="I47" s="379">
        <f t="shared" si="4"/>
        <v>1495</v>
      </c>
      <c r="J47" s="380">
        <f t="shared" si="4"/>
        <v>2.5999999999999943</v>
      </c>
    </row>
    <row r="48" spans="1:10" s="244" customFormat="1">
      <c r="A48" s="250">
        <v>37</v>
      </c>
      <c r="B48" s="377" t="str">
        <f>'[4]Anx 34 (a) &amp; 34 (b)'!B48</f>
        <v>ICICI Bank Ltd</v>
      </c>
      <c r="C48" s="378">
        <f>'[4]Anx 34 (a) &amp; 34 (b)'!AC48</f>
        <v>10244</v>
      </c>
      <c r="D48" s="378">
        <f>'[4]Anx 34 (a) &amp; 34 (b)'!AD48</f>
        <v>378.92831587899997</v>
      </c>
      <c r="E48" s="378">
        <f>'[4]Anx 34 (a) &amp; 34 (b)'!AE48</f>
        <v>27198</v>
      </c>
      <c r="F48" s="378">
        <f>'[4]Anx 34 (a) &amp; 34 (b)'!AF48</f>
        <v>1743.1311698599998</v>
      </c>
      <c r="G48" s="379">
        <v>25596</v>
      </c>
      <c r="H48" s="380">
        <v>1629.8874178399999</v>
      </c>
      <c r="I48" s="379">
        <f t="shared" si="4"/>
        <v>1602</v>
      </c>
      <c r="J48" s="380">
        <f t="shared" si="4"/>
        <v>113.24375201999987</v>
      </c>
    </row>
    <row r="49" spans="1:10" s="244" customFormat="1">
      <c r="A49" s="250">
        <v>38</v>
      </c>
      <c r="B49" s="377" t="str">
        <f>'[4]Anx 34 (a) &amp; 34 (b)'!B49</f>
        <v>YES BANK Ltd.</v>
      </c>
      <c r="C49" s="378">
        <f>'[4]Anx 34 (a) &amp; 34 (b)'!AC49</f>
        <v>144</v>
      </c>
      <c r="D49" s="378">
        <f>'[4]Anx 34 (a) &amp; 34 (b)'!AD49</f>
        <v>41.13</v>
      </c>
      <c r="E49" s="378">
        <f>'[4]Anx 34 (a) &amp; 34 (b)'!AE49</f>
        <v>316</v>
      </c>
      <c r="F49" s="378">
        <f>'[4]Anx 34 (a) &amp; 34 (b)'!AF49</f>
        <v>115.13</v>
      </c>
      <c r="G49" s="379">
        <v>254</v>
      </c>
      <c r="H49" s="380">
        <v>134.29</v>
      </c>
      <c r="I49" s="379">
        <f t="shared" si="4"/>
        <v>62</v>
      </c>
      <c r="J49" s="380">
        <f t="shared" si="4"/>
        <v>-19.159999999999997</v>
      </c>
    </row>
    <row r="50" spans="1:10" s="244" customFormat="1">
      <c r="A50" s="250">
        <v>39</v>
      </c>
      <c r="B50" s="377" t="str">
        <f>'[4]Anx 34 (a) &amp; 34 (b)'!B50</f>
        <v>Bandhan Bank</v>
      </c>
      <c r="C50" s="378">
        <f>'[4]Anx 34 (a) &amp; 34 (b)'!AC50</f>
        <v>9329</v>
      </c>
      <c r="D50" s="378">
        <f>'[4]Anx 34 (a) &amp; 34 (b)'!AD50</f>
        <v>28.422800000000002</v>
      </c>
      <c r="E50" s="378">
        <f>'[4]Anx 34 (a) &amp; 34 (b)'!AE50</f>
        <v>17883</v>
      </c>
      <c r="F50" s="378">
        <f>'[4]Anx 34 (a) &amp; 34 (b)'!AF50</f>
        <v>32.980599999999995</v>
      </c>
      <c r="G50" s="244">
        <v>0</v>
      </c>
      <c r="H50" s="244">
        <v>0</v>
      </c>
      <c r="I50" s="379">
        <f t="shared" si="4"/>
        <v>17883</v>
      </c>
      <c r="J50" s="380">
        <f t="shared" si="4"/>
        <v>32.980599999999995</v>
      </c>
    </row>
    <row r="51" spans="1:10" s="245" customFormat="1" ht="15.75">
      <c r="A51" s="246"/>
      <c r="B51" s="381" t="s">
        <v>61</v>
      </c>
      <c r="C51" s="382">
        <f>SUM(C33:C50)</f>
        <v>114013</v>
      </c>
      <c r="D51" s="382">
        <f t="shared" ref="D51:H51" si="5">SUM(D33:D50)</f>
        <v>1218.1621158790001</v>
      </c>
      <c r="E51" s="382">
        <f t="shared" si="5"/>
        <v>322549</v>
      </c>
      <c r="F51" s="382">
        <f t="shared" si="5"/>
        <v>6027.1595698600013</v>
      </c>
      <c r="G51" s="382">
        <f t="shared" si="5"/>
        <v>155241</v>
      </c>
      <c r="H51" s="382">
        <f t="shared" si="5"/>
        <v>4322.8710178400006</v>
      </c>
      <c r="I51" s="383">
        <f t="shared" si="4"/>
        <v>167308</v>
      </c>
      <c r="J51" s="384">
        <f t="shared" si="4"/>
        <v>1704.2885520200007</v>
      </c>
    </row>
    <row r="52" spans="1:10" s="244" customFormat="1" ht="15.75">
      <c r="A52" s="246"/>
      <c r="B52" s="381" t="s">
        <v>63</v>
      </c>
      <c r="C52" s="378"/>
      <c r="D52" s="393"/>
      <c r="E52" s="376"/>
      <c r="F52" s="394"/>
      <c r="G52" s="395"/>
      <c r="H52" s="396"/>
      <c r="I52" s="379"/>
      <c r="J52" s="380"/>
    </row>
    <row r="53" spans="1:10" s="244" customFormat="1">
      <c r="A53" s="250">
        <v>40</v>
      </c>
      <c r="B53" s="377" t="str">
        <f>'[4]Anx 34 (a) &amp; 34 (b)'!B53</f>
        <v xml:space="preserve">Kavery Grameena Bank </v>
      </c>
      <c r="C53" s="378">
        <f>'[4]Anx 34 (a) &amp; 34 (b)'!AC53</f>
        <v>296</v>
      </c>
      <c r="D53" s="378">
        <f>'[4]Anx 34 (a) &amp; 34 (b)'!AD53</f>
        <v>7.7899999999999991</v>
      </c>
      <c r="E53" s="378">
        <f>'[4]Anx 34 (a) &amp; 34 (b)'!AE53</f>
        <v>18250</v>
      </c>
      <c r="F53" s="378">
        <f>'[4]Anx 34 (a) &amp; 34 (b)'!AF53</f>
        <v>336.12</v>
      </c>
      <c r="G53" s="379">
        <v>17741</v>
      </c>
      <c r="H53" s="380">
        <v>328.06</v>
      </c>
      <c r="I53" s="379">
        <f t="shared" ref="I53:J60" si="6">E53-G53</f>
        <v>509</v>
      </c>
      <c r="J53" s="380">
        <f t="shared" si="6"/>
        <v>8.0600000000000023</v>
      </c>
    </row>
    <row r="54" spans="1:10" s="244" customFormat="1">
      <c r="A54" s="250">
        <v>41</v>
      </c>
      <c r="B54" s="377" t="str">
        <f>'[4]Anx 34 (a) &amp; 34 (b)'!B54</f>
        <v>Pragathi Krishna  Grameena Bank</v>
      </c>
      <c r="C54" s="378">
        <f>'[4]Anx 34 (a) &amp; 34 (b)'!AC54</f>
        <v>10940</v>
      </c>
      <c r="D54" s="378">
        <f>'[4]Anx 34 (a) &amp; 34 (b)'!AD54</f>
        <v>94.629999999999981</v>
      </c>
      <c r="E54" s="378">
        <f>'[4]Anx 34 (a) &amp; 34 (b)'!AE54</f>
        <v>41098</v>
      </c>
      <c r="F54" s="378">
        <f>'[4]Anx 34 (a) &amp; 34 (b)'!AF54</f>
        <v>465.03999999999996</v>
      </c>
      <c r="G54" s="379">
        <v>37045</v>
      </c>
      <c r="H54" s="380">
        <v>412.39</v>
      </c>
      <c r="I54" s="379">
        <f t="shared" si="6"/>
        <v>4053</v>
      </c>
      <c r="J54" s="380">
        <f t="shared" si="6"/>
        <v>52.649999999999977</v>
      </c>
    </row>
    <row r="55" spans="1:10" s="244" customFormat="1">
      <c r="A55" s="250">
        <v>42</v>
      </c>
      <c r="B55" s="377" t="str">
        <f>'[4]Anx 34 (a) &amp; 34 (b)'!B55</f>
        <v>Karnataka Vikas Grameena Bank</v>
      </c>
      <c r="C55" s="378">
        <f>'[4]Anx 34 (a) &amp; 34 (b)'!AC55</f>
        <v>7790</v>
      </c>
      <c r="D55" s="378">
        <f>'[4]Anx 34 (a) &amp; 34 (b)'!AD55</f>
        <v>102.52249999999999</v>
      </c>
      <c r="E55" s="378">
        <f>'[4]Anx 34 (a) &amp; 34 (b)'!AE55</f>
        <v>109251</v>
      </c>
      <c r="F55" s="378">
        <f>'[4]Anx 34 (a) &amp; 34 (b)'!AF55</f>
        <v>1024.752</v>
      </c>
      <c r="G55" s="379">
        <v>103164</v>
      </c>
      <c r="H55" s="380">
        <v>913.7527</v>
      </c>
      <c r="I55" s="379">
        <f t="shared" si="6"/>
        <v>6087</v>
      </c>
      <c r="J55" s="380">
        <f t="shared" si="6"/>
        <v>110.99929999999995</v>
      </c>
    </row>
    <row r="56" spans="1:10" s="245" customFormat="1" ht="15.75">
      <c r="A56" s="246"/>
      <c r="B56" s="381" t="s">
        <v>67</v>
      </c>
      <c r="C56" s="382">
        <f>SUM(C53:C55)</f>
        <v>19026</v>
      </c>
      <c r="D56" s="382">
        <f t="shared" ref="D56:H56" si="7">SUM(D53:D55)</f>
        <v>204.9425</v>
      </c>
      <c r="E56" s="382">
        <f t="shared" si="7"/>
        <v>168599</v>
      </c>
      <c r="F56" s="382">
        <f t="shared" si="7"/>
        <v>1825.9119999999998</v>
      </c>
      <c r="G56" s="382">
        <f t="shared" si="7"/>
        <v>157950</v>
      </c>
      <c r="H56" s="382">
        <f t="shared" si="7"/>
        <v>1654.2027</v>
      </c>
      <c r="I56" s="383">
        <f t="shared" si="6"/>
        <v>10649</v>
      </c>
      <c r="J56" s="384">
        <f t="shared" si="6"/>
        <v>171.70929999999976</v>
      </c>
    </row>
    <row r="57" spans="1:10" s="245" customFormat="1" ht="15.75">
      <c r="A57" s="246"/>
      <c r="B57" s="381"/>
      <c r="C57" s="382"/>
      <c r="D57" s="382"/>
      <c r="E57" s="382"/>
      <c r="F57" s="382"/>
      <c r="G57" s="382"/>
      <c r="H57" s="382"/>
      <c r="I57" s="383"/>
      <c r="J57" s="384"/>
    </row>
    <row r="58" spans="1:10" s="245" customFormat="1" ht="15.75">
      <c r="A58" s="248" t="s">
        <v>145</v>
      </c>
      <c r="B58" s="381"/>
      <c r="C58" s="382">
        <f>SUM(C11+C30+C51+C56)</f>
        <v>539548</v>
      </c>
      <c r="D58" s="382">
        <f t="shared" ref="D58:H58" si="8">SUM(D11+D30+D51+D56)</f>
        <v>11032.578009878998</v>
      </c>
      <c r="E58" s="382">
        <f t="shared" si="8"/>
        <v>1674695</v>
      </c>
      <c r="F58" s="382">
        <f t="shared" si="8"/>
        <v>36941.126502860003</v>
      </c>
      <c r="G58" s="382">
        <f t="shared" si="8"/>
        <v>1304092</v>
      </c>
      <c r="H58" s="382">
        <f t="shared" si="8"/>
        <v>34216.953817839996</v>
      </c>
      <c r="I58" s="383">
        <f t="shared" si="6"/>
        <v>370603</v>
      </c>
      <c r="J58" s="384">
        <f t="shared" si="6"/>
        <v>2724.1726850200066</v>
      </c>
    </row>
    <row r="59" spans="1:10" s="245" customFormat="1" ht="15.75">
      <c r="A59" s="248"/>
      <c r="B59" s="381"/>
      <c r="C59" s="382"/>
      <c r="D59" s="382"/>
      <c r="E59" s="382"/>
      <c r="F59" s="382"/>
      <c r="G59" s="382"/>
      <c r="H59" s="382"/>
      <c r="I59" s="383"/>
      <c r="J59" s="384"/>
    </row>
    <row r="60" spans="1:10" s="245" customFormat="1" ht="15.75">
      <c r="A60" s="248" t="s">
        <v>146</v>
      </c>
      <c r="B60" s="381"/>
      <c r="C60" s="382">
        <f>SUM(C11+C30+C51)</f>
        <v>520522</v>
      </c>
      <c r="D60" s="382">
        <f t="shared" ref="D60:H60" si="9">SUM(D11+D30+D51)</f>
        <v>10827.635509878999</v>
      </c>
      <c r="E60" s="382">
        <f t="shared" si="9"/>
        <v>1506096</v>
      </c>
      <c r="F60" s="382">
        <f t="shared" si="9"/>
        <v>35115.214502860006</v>
      </c>
      <c r="G60" s="382">
        <f t="shared" si="9"/>
        <v>1146142</v>
      </c>
      <c r="H60" s="382">
        <f t="shared" si="9"/>
        <v>32562.751117839998</v>
      </c>
      <c r="I60" s="383">
        <f t="shared" si="6"/>
        <v>359954</v>
      </c>
      <c r="J60" s="384">
        <f t="shared" si="6"/>
        <v>2552.463385020008</v>
      </c>
    </row>
    <row r="61" spans="1:10" s="245" customFormat="1" ht="15.75">
      <c r="A61" s="248"/>
      <c r="B61" s="381"/>
      <c r="C61" s="382"/>
      <c r="D61" s="385"/>
      <c r="E61" s="385"/>
      <c r="F61" s="386"/>
      <c r="G61" s="385"/>
      <c r="H61" s="385"/>
      <c r="I61" s="383"/>
      <c r="J61" s="384"/>
    </row>
    <row r="62" spans="1:10" s="244" customFormat="1" ht="15.75">
      <c r="A62" s="246" t="s">
        <v>70</v>
      </c>
      <c r="B62" s="381" t="s">
        <v>71</v>
      </c>
      <c r="C62" s="378"/>
      <c r="D62" s="387"/>
      <c r="E62" s="388"/>
      <c r="F62" s="389"/>
      <c r="G62" s="379"/>
      <c r="H62" s="380"/>
      <c r="I62" s="379"/>
      <c r="J62" s="380"/>
    </row>
    <row r="63" spans="1:10" s="244" customFormat="1">
      <c r="A63" s="250">
        <v>43</v>
      </c>
      <c r="B63" s="377" t="str">
        <f>'[4]Anx 34 (a) &amp; 34 (b)'!B63</f>
        <v>KSCARD Bk.Ltd</v>
      </c>
      <c r="C63" s="378">
        <f>'[4]Anx 34 (a) &amp; 34 (b)'!AC63</f>
        <v>0</v>
      </c>
      <c r="D63" s="378">
        <f>'[4]Anx 34 (a) &amp; 34 (b)'!AD63</f>
        <v>0</v>
      </c>
      <c r="E63" s="378">
        <f>'[4]Anx 34 (a) &amp; 34 (b)'!AE63</f>
        <v>0</v>
      </c>
      <c r="F63" s="378">
        <f>'[4]Anx 34 (a) &amp; 34 (b)'!AF63</f>
        <v>0</v>
      </c>
      <c r="G63" s="379">
        <v>6287</v>
      </c>
      <c r="H63" s="380">
        <v>28.274699999999999</v>
      </c>
      <c r="I63" s="379">
        <f t="shared" ref="I63:J68" si="10">E63-G63</f>
        <v>-6287</v>
      </c>
      <c r="J63" s="380">
        <f t="shared" si="10"/>
        <v>-28.274699999999999</v>
      </c>
    </row>
    <row r="64" spans="1:10">
      <c r="A64" s="250">
        <v>44</v>
      </c>
      <c r="B64" s="377" t="str">
        <f>'[4]Anx 34 (a) &amp; 34 (b)'!B64</f>
        <v xml:space="preserve">K.S.Coop Apex Bank ltd </v>
      </c>
      <c r="C64" s="378">
        <f>'[4]Anx 34 (a) &amp; 34 (b)'!AC64</f>
        <v>85746</v>
      </c>
      <c r="D64" s="378">
        <f>'[4]Anx 34 (a) &amp; 34 (b)'!AD64</f>
        <v>449.67000000000007</v>
      </c>
      <c r="E64" s="378">
        <f>'[4]Anx 34 (a) &amp; 34 (b)'!AE64</f>
        <v>170030</v>
      </c>
      <c r="F64" s="378">
        <f>'[4]Anx 34 (a) &amp; 34 (b)'!AF64</f>
        <v>953.45999999999981</v>
      </c>
      <c r="G64" s="379">
        <v>143340</v>
      </c>
      <c r="H64" s="380">
        <v>818.72709999999995</v>
      </c>
      <c r="I64" s="379">
        <f t="shared" si="10"/>
        <v>26690</v>
      </c>
      <c r="J64" s="380">
        <f t="shared" si="10"/>
        <v>134.73289999999986</v>
      </c>
    </row>
    <row r="65" spans="1:10" s="244" customFormat="1">
      <c r="A65" s="250">
        <v>45</v>
      </c>
      <c r="B65" s="377" t="str">
        <f>'[4]Anx 34 (a) &amp; 34 (b)'!B65</f>
        <v>Indl.Co.Op.Bank ltd.</v>
      </c>
      <c r="C65" s="378">
        <f>'[4]Anx 34 (a) &amp; 34 (b)'!AC65</f>
        <v>0</v>
      </c>
      <c r="D65" s="378">
        <f>'[4]Anx 34 (a) &amp; 34 (b)'!AD65</f>
        <v>0</v>
      </c>
      <c r="E65" s="378">
        <f>'[4]Anx 34 (a) &amp; 34 (b)'!AE65</f>
        <v>0</v>
      </c>
      <c r="F65" s="378">
        <f>'[4]Anx 34 (a) &amp; 34 (b)'!AF65</f>
        <v>0</v>
      </c>
      <c r="G65" s="379">
        <v>0</v>
      </c>
      <c r="H65" s="380">
        <v>0</v>
      </c>
      <c r="I65" s="379">
        <f t="shared" si="10"/>
        <v>0</v>
      </c>
      <c r="J65" s="380">
        <f t="shared" si="10"/>
        <v>0</v>
      </c>
    </row>
    <row r="66" spans="1:10" s="245" customFormat="1" ht="15.75">
      <c r="A66" s="246"/>
      <c r="B66" s="381" t="s">
        <v>75</v>
      </c>
      <c r="C66" s="382">
        <f>SUM(C63:C65)</f>
        <v>85746</v>
      </c>
      <c r="D66" s="382">
        <f t="shared" ref="D66:H66" si="11">SUM(D63:D65)</f>
        <v>449.67000000000007</v>
      </c>
      <c r="E66" s="382">
        <f t="shared" si="11"/>
        <v>170030</v>
      </c>
      <c r="F66" s="382">
        <f t="shared" si="11"/>
        <v>953.45999999999981</v>
      </c>
      <c r="G66" s="382">
        <f t="shared" si="11"/>
        <v>149627</v>
      </c>
      <c r="H66" s="382">
        <f t="shared" si="11"/>
        <v>847.0018</v>
      </c>
      <c r="I66" s="383">
        <f t="shared" si="10"/>
        <v>20403</v>
      </c>
      <c r="J66" s="384">
        <f t="shared" si="10"/>
        <v>106.45819999999981</v>
      </c>
    </row>
    <row r="67" spans="1:10" s="244" customFormat="1" ht="15.75">
      <c r="A67" s="250">
        <v>46</v>
      </c>
      <c r="B67" s="381" t="s">
        <v>77</v>
      </c>
      <c r="C67" s="378">
        <f>'[4]Anx 34 (a) &amp; 34 (b)'!AC67</f>
        <v>53</v>
      </c>
      <c r="D67" s="378">
        <f>'[4]Anx 34 (a) &amp; 34 (b)'!AD67</f>
        <v>18.966799999999999</v>
      </c>
      <c r="E67" s="378">
        <f>'[4]Anx 34 (a) &amp; 34 (b)'!AE67</f>
        <v>305</v>
      </c>
      <c r="F67" s="378">
        <f>'[4]Anx 34 (a) &amp; 34 (b)'!AF67</f>
        <v>123.2106</v>
      </c>
      <c r="G67" s="379">
        <v>492</v>
      </c>
      <c r="H67" s="380">
        <v>133.93049999999999</v>
      </c>
      <c r="I67" s="379">
        <f t="shared" si="10"/>
        <v>-187</v>
      </c>
      <c r="J67" s="380">
        <f t="shared" si="10"/>
        <v>-10.719899999999996</v>
      </c>
    </row>
    <row r="68" spans="1:10" s="244" customFormat="1" ht="15.75">
      <c r="A68" s="246"/>
      <c r="B68" s="381" t="s">
        <v>78</v>
      </c>
      <c r="C68" s="397">
        <f>C67</f>
        <v>53</v>
      </c>
      <c r="D68" s="397">
        <f t="shared" ref="D68:H68" si="12">D67</f>
        <v>18.966799999999999</v>
      </c>
      <c r="E68" s="397">
        <f t="shared" si="12"/>
        <v>305</v>
      </c>
      <c r="F68" s="397">
        <f t="shared" si="12"/>
        <v>123.2106</v>
      </c>
      <c r="G68" s="397">
        <f t="shared" si="12"/>
        <v>492</v>
      </c>
      <c r="H68" s="397">
        <f t="shared" si="12"/>
        <v>133.93049999999999</v>
      </c>
      <c r="I68" s="379">
        <f t="shared" si="10"/>
        <v>-187</v>
      </c>
      <c r="J68" s="380">
        <f t="shared" si="10"/>
        <v>-10.719899999999996</v>
      </c>
    </row>
    <row r="69" spans="1:10" s="244" customFormat="1" ht="15.75">
      <c r="A69" s="250" t="s">
        <v>147</v>
      </c>
      <c r="B69" s="381" t="s">
        <v>80</v>
      </c>
      <c r="C69" s="398"/>
      <c r="D69" s="399"/>
      <c r="E69" s="400"/>
      <c r="F69" s="401"/>
      <c r="G69" s="402"/>
      <c r="H69" s="403"/>
      <c r="I69" s="379"/>
      <c r="J69" s="380"/>
    </row>
    <row r="70" spans="1:10" s="244" customFormat="1">
      <c r="A70" s="250">
        <v>1</v>
      </c>
      <c r="B70" s="377" t="str">
        <f>'[4]Anx 34 (a) &amp; 34 (b)'!B70</f>
        <v>Equitas Small Finance Bank</v>
      </c>
      <c r="C70" s="378">
        <f>'[4]Anx 34 (a) &amp; 34 (b)'!AC70</f>
        <v>4360</v>
      </c>
      <c r="D70" s="378">
        <f>'[4]Anx 34 (a) &amp; 34 (b)'!AD70</f>
        <v>52.6</v>
      </c>
      <c r="E70" s="378">
        <f>'[4]Anx 34 (a) &amp; 34 (b)'!AE70</f>
        <v>17872</v>
      </c>
      <c r="F70" s="378">
        <f>'[4]Anx 34 (a) &amp; 34 (b)'!AF70</f>
        <v>127.07999999999998</v>
      </c>
      <c r="G70" s="249">
        <v>0</v>
      </c>
      <c r="H70" s="399">
        <v>0</v>
      </c>
      <c r="I70" s="379">
        <f t="shared" ref="I70:J73" si="13">E70-G70</f>
        <v>17872</v>
      </c>
      <c r="J70" s="380">
        <f t="shared" si="13"/>
        <v>127.07999999999998</v>
      </c>
    </row>
    <row r="71" spans="1:10" s="244" customFormat="1">
      <c r="A71" s="250">
        <v>2</v>
      </c>
      <c r="B71" s="377" t="str">
        <f>'[4]Anx 34 (a) &amp; 34 (b)'!B71</f>
        <v>Ujjivan Small Finnance</v>
      </c>
      <c r="C71" s="378">
        <f>'[4]Anx 34 (a) &amp; 34 (b)'!AC71</f>
        <v>12542</v>
      </c>
      <c r="D71" s="378">
        <f>'[4]Anx 34 (a) &amp; 34 (b)'!AD71</f>
        <v>40.39</v>
      </c>
      <c r="E71" s="378">
        <f>'[4]Anx 34 (a) &amp; 34 (b)'!AE71</f>
        <v>32045</v>
      </c>
      <c r="F71" s="378">
        <f>'[4]Anx 34 (a) &amp; 34 (b)'!AF71</f>
        <v>64.599999999999994</v>
      </c>
      <c r="G71" s="249">
        <v>0</v>
      </c>
      <c r="H71" s="399">
        <v>0</v>
      </c>
      <c r="I71" s="379">
        <f t="shared" si="13"/>
        <v>32045</v>
      </c>
      <c r="J71" s="380">
        <f t="shared" si="13"/>
        <v>64.599999999999994</v>
      </c>
    </row>
    <row r="72" spans="1:10" s="245" customFormat="1" ht="15.75">
      <c r="A72" s="246"/>
      <c r="B72" s="381" t="s">
        <v>83</v>
      </c>
      <c r="C72" s="397">
        <f>SUM(C70:C71)</f>
        <v>16902</v>
      </c>
      <c r="D72" s="397">
        <f t="shared" ref="D72:H72" si="14">SUM(D70:D71)</f>
        <v>92.990000000000009</v>
      </c>
      <c r="E72" s="397">
        <f t="shared" si="14"/>
        <v>49917</v>
      </c>
      <c r="F72" s="397">
        <f t="shared" si="14"/>
        <v>191.67999999999998</v>
      </c>
      <c r="G72" s="397">
        <f t="shared" si="14"/>
        <v>0</v>
      </c>
      <c r="H72" s="397">
        <f t="shared" si="14"/>
        <v>0</v>
      </c>
      <c r="I72" s="379">
        <f t="shared" si="13"/>
        <v>49917</v>
      </c>
      <c r="J72" s="380">
        <f t="shared" si="13"/>
        <v>191.67999999999998</v>
      </c>
    </row>
    <row r="73" spans="1:10" s="245" customFormat="1" ht="16.5" thickBot="1">
      <c r="A73" s="246"/>
      <c r="B73" s="381" t="s">
        <v>148</v>
      </c>
      <c r="C73" s="404">
        <f>SUM(C58+C66+C68+C72)</f>
        <v>642249</v>
      </c>
      <c r="D73" s="404">
        <f t="shared" ref="D73:H73" si="15">SUM(D58+D66+D68+D72)</f>
        <v>11594.204809878998</v>
      </c>
      <c r="E73" s="404">
        <f t="shared" si="15"/>
        <v>1894947</v>
      </c>
      <c r="F73" s="404">
        <f t="shared" si="15"/>
        <v>38209.477102860001</v>
      </c>
      <c r="G73" s="404">
        <f t="shared" si="15"/>
        <v>1454211</v>
      </c>
      <c r="H73" s="404">
        <f t="shared" si="15"/>
        <v>35197.886117839997</v>
      </c>
      <c r="I73" s="383">
        <f t="shared" si="13"/>
        <v>440736</v>
      </c>
      <c r="J73" s="384">
        <f t="shared" si="13"/>
        <v>3011.5909850200042</v>
      </c>
    </row>
    <row r="74" spans="1:10">
      <c r="A74" s="405"/>
      <c r="B74" s="127"/>
      <c r="C74" s="406"/>
      <c r="D74" s="407"/>
      <c r="E74" s="407"/>
      <c r="F74" s="407"/>
      <c r="G74" s="127"/>
      <c r="H74" s="127"/>
    </row>
    <row r="75" spans="1:10">
      <c r="A75" s="405"/>
      <c r="B75" s="127"/>
      <c r="C75" s="406"/>
      <c r="D75" s="407"/>
      <c r="E75" s="407"/>
      <c r="F75" s="407"/>
      <c r="G75" s="127"/>
      <c r="H75" s="127"/>
    </row>
    <row r="76" spans="1:10">
      <c r="A76" s="405"/>
      <c r="B76" s="127"/>
      <c r="C76" s="406"/>
      <c r="D76" s="407"/>
      <c r="E76" s="407"/>
      <c r="F76" s="407"/>
      <c r="G76" s="127"/>
      <c r="H76" s="127"/>
    </row>
    <row r="77" spans="1:10">
      <c r="A77" s="405"/>
      <c r="B77" s="127"/>
      <c r="C77" s="406"/>
      <c r="D77" s="407"/>
      <c r="E77" s="407"/>
      <c r="F77" s="407"/>
      <c r="G77" s="127"/>
      <c r="H77" s="127"/>
    </row>
    <row r="78" spans="1:10">
      <c r="A78" s="405"/>
      <c r="B78" s="127"/>
      <c r="C78" s="406"/>
      <c r="D78" s="407"/>
      <c r="E78" s="407"/>
      <c r="F78" s="407"/>
      <c r="G78" s="127"/>
      <c r="H78" s="127"/>
    </row>
    <row r="79" spans="1:10">
      <c r="A79" s="405"/>
      <c r="B79" s="127"/>
      <c r="C79" s="406"/>
      <c r="D79" s="407"/>
      <c r="E79" s="407"/>
      <c r="F79" s="407"/>
      <c r="G79" s="127"/>
      <c r="H79" s="127"/>
    </row>
    <row r="80" spans="1:10">
      <c r="A80" s="405"/>
      <c r="B80" s="127"/>
      <c r="C80" s="406"/>
      <c r="D80" s="407"/>
      <c r="E80" s="407"/>
      <c r="F80" s="407"/>
      <c r="G80" s="127"/>
      <c r="H80" s="127"/>
    </row>
    <row r="81" spans="1:8">
      <c r="A81" s="405"/>
      <c r="B81" s="127"/>
      <c r="C81" s="406"/>
      <c r="D81" s="407"/>
      <c r="E81" s="407"/>
      <c r="F81" s="407"/>
      <c r="G81" s="127"/>
      <c r="H81" s="127"/>
    </row>
    <row r="82" spans="1:8">
      <c r="A82" s="405"/>
      <c r="B82" s="127"/>
      <c r="C82" s="406"/>
      <c r="D82" s="407"/>
      <c r="E82" s="407"/>
      <c r="F82" s="407"/>
      <c r="G82" s="127"/>
      <c r="H82" s="127"/>
    </row>
    <row r="83" spans="1:8">
      <c r="A83" s="405"/>
      <c r="B83" s="127"/>
      <c r="C83" s="406"/>
      <c r="D83" s="407"/>
      <c r="E83" s="407"/>
      <c r="F83" s="407"/>
      <c r="G83" s="127"/>
      <c r="H83" s="127"/>
    </row>
    <row r="84" spans="1:8">
      <c r="A84" s="405"/>
      <c r="B84" s="127"/>
      <c r="C84" s="406"/>
      <c r="D84" s="407"/>
      <c r="E84" s="407"/>
      <c r="F84" s="407"/>
      <c r="G84" s="127"/>
      <c r="H84" s="127"/>
    </row>
    <row r="85" spans="1:8">
      <c r="A85" s="405"/>
      <c r="B85" s="127"/>
      <c r="C85" s="406"/>
      <c r="D85" s="407"/>
      <c r="E85" s="407"/>
      <c r="F85" s="407"/>
      <c r="G85" s="127"/>
      <c r="H85" s="127"/>
    </row>
    <row r="86" spans="1:8">
      <c r="A86" s="405"/>
      <c r="B86" s="127"/>
      <c r="C86" s="406"/>
      <c r="D86" s="407"/>
      <c r="E86" s="407"/>
      <c r="F86" s="407"/>
      <c r="G86" s="127"/>
      <c r="H86" s="127"/>
    </row>
    <row r="87" spans="1:8">
      <c r="A87" s="405"/>
      <c r="B87" s="127"/>
      <c r="C87" s="406"/>
      <c r="D87" s="407"/>
      <c r="E87" s="407"/>
      <c r="F87" s="407"/>
      <c r="G87" s="127"/>
      <c r="H87" s="127"/>
    </row>
    <row r="88" spans="1:8">
      <c r="A88" s="405"/>
      <c r="B88" s="127"/>
      <c r="C88" s="406"/>
      <c r="D88" s="407"/>
      <c r="E88" s="407"/>
      <c r="F88" s="407"/>
      <c r="G88" s="127"/>
      <c r="H88" s="127"/>
    </row>
    <row r="89" spans="1:8">
      <c r="A89" s="405"/>
      <c r="B89" s="127"/>
      <c r="C89" s="406"/>
      <c r="D89" s="407"/>
      <c r="E89" s="407"/>
      <c r="F89" s="407"/>
      <c r="G89" s="127"/>
      <c r="H89" s="127"/>
    </row>
    <row r="90" spans="1:8">
      <c r="A90" s="405"/>
      <c r="B90" s="127"/>
      <c r="C90" s="406"/>
      <c r="D90" s="407"/>
      <c r="E90" s="407"/>
      <c r="F90" s="407"/>
      <c r="G90" s="127"/>
      <c r="H90" s="127"/>
    </row>
  </sheetData>
  <mergeCells count="10">
    <mergeCell ref="A1:J1"/>
    <mergeCell ref="A2:J2"/>
    <mergeCell ref="A3:A4"/>
    <mergeCell ref="B3:B4"/>
    <mergeCell ref="C3:F3"/>
    <mergeCell ref="G3:H3"/>
    <mergeCell ref="I3:J4"/>
    <mergeCell ref="C4:D4"/>
    <mergeCell ref="E4:F4"/>
    <mergeCell ref="G4:H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N90"/>
  <sheetViews>
    <sheetView workbookViewId="0">
      <selection sqref="A1:R1"/>
    </sheetView>
  </sheetViews>
  <sheetFormatPr defaultColWidth="15.5703125" defaultRowHeight="15"/>
  <cols>
    <col min="1" max="1" width="5.42578125" style="254" customWidth="1"/>
    <col min="2" max="2" width="31.5703125" style="243" customWidth="1"/>
    <col min="3" max="3" width="10.7109375" style="277" customWidth="1"/>
    <col min="4" max="5" width="10.42578125" style="408" customWidth="1"/>
    <col min="6" max="6" width="10.5703125" style="408" customWidth="1"/>
    <col min="7" max="7" width="10.140625" style="408" customWidth="1"/>
    <col min="8" max="8" width="11.42578125" style="408" customWidth="1"/>
    <col min="9" max="9" width="10.85546875" style="277" customWidth="1"/>
    <col min="10" max="10" width="11.85546875" style="408" customWidth="1"/>
    <col min="11" max="11" width="9.140625" style="408" customWidth="1"/>
    <col min="12" max="12" width="10.140625" style="408" customWidth="1"/>
    <col min="13" max="13" width="9.5703125" style="277" customWidth="1"/>
    <col min="14" max="14" width="10.42578125" style="408" customWidth="1"/>
    <col min="15" max="15" width="8.85546875" style="408" bestFit="1" customWidth="1"/>
    <col min="16" max="16" width="8.28515625" style="408" customWidth="1"/>
    <col min="17" max="17" width="8.85546875" style="277" customWidth="1"/>
    <col min="18" max="18" width="9.85546875" style="408" customWidth="1"/>
    <col min="19" max="19" width="5.42578125" style="254" customWidth="1"/>
    <col min="20" max="20" width="31.5703125" style="243" customWidth="1"/>
    <col min="21" max="21" width="9.140625" style="408" customWidth="1"/>
    <col min="22" max="22" width="8.42578125" style="277" customWidth="1"/>
    <col min="23" max="23" width="8.7109375" style="277" customWidth="1"/>
    <col min="24" max="24" width="9" style="277" customWidth="1"/>
    <col min="25" max="25" width="8.28515625" style="408" customWidth="1"/>
    <col min="26" max="26" width="9.42578125" style="277" bestFit="1" customWidth="1"/>
    <col min="27" max="27" width="8.5703125" style="277" customWidth="1"/>
    <col min="28" max="28" width="10.85546875" style="277" bestFit="1" customWidth="1"/>
    <col min="29" max="29" width="12.7109375" style="408" bestFit="1" customWidth="1"/>
    <col min="30" max="30" width="11.28515625" style="277" bestFit="1" customWidth="1"/>
    <col min="31" max="31" width="12.42578125" style="277" customWidth="1"/>
    <col min="32" max="32" width="13.42578125" style="277" customWidth="1"/>
    <col min="33" max="33" width="15.5703125" style="243" customWidth="1"/>
    <col min="34" max="16384" width="15.5703125" style="243"/>
  </cols>
  <sheetData>
    <row r="1" spans="1:40" ht="25.5">
      <c r="A1" s="942" t="s">
        <v>539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942"/>
      <c r="S1" s="943" t="s">
        <v>540</v>
      </c>
      <c r="T1" s="943"/>
      <c r="U1" s="943"/>
      <c r="V1" s="943"/>
      <c r="W1" s="943"/>
      <c r="X1" s="943"/>
      <c r="Y1" s="943"/>
      <c r="Z1" s="943"/>
      <c r="AA1" s="943"/>
      <c r="AB1" s="943"/>
      <c r="AC1" s="943"/>
      <c r="AD1" s="943"/>
      <c r="AE1" s="943"/>
      <c r="AF1" s="943"/>
    </row>
    <row r="2" spans="1:40" s="244" customFormat="1" ht="18.75" customHeight="1" thickBot="1">
      <c r="A2" s="944" t="s">
        <v>541</v>
      </c>
      <c r="B2" s="944"/>
      <c r="C2" s="944"/>
      <c r="D2" s="944"/>
      <c r="E2" s="944"/>
      <c r="F2" s="944"/>
      <c r="G2" s="944"/>
      <c r="H2" s="944"/>
      <c r="I2" s="944"/>
      <c r="J2" s="944"/>
      <c r="K2" s="944"/>
      <c r="L2" s="944"/>
      <c r="M2" s="944"/>
      <c r="N2" s="944"/>
      <c r="O2" s="944"/>
      <c r="P2" s="944"/>
      <c r="Q2" s="944"/>
      <c r="R2" s="944"/>
      <c r="S2" s="944" t="str">
        <f>A2</f>
        <v xml:space="preserve"> BANK WISE DISBURSEMENT AND BALANCE OUSTSTANDING TO MINORITY COMMUNITY IN KARNATAKA STATE AS ON  SEPT 2018 (Amount in Crore)</v>
      </c>
      <c r="T2" s="944"/>
      <c r="U2" s="944"/>
      <c r="V2" s="944"/>
      <c r="W2" s="944"/>
      <c r="X2" s="944"/>
      <c r="Y2" s="944"/>
      <c r="Z2" s="944"/>
      <c r="AA2" s="944"/>
      <c r="AB2" s="944"/>
      <c r="AC2" s="944"/>
      <c r="AD2" s="944"/>
      <c r="AE2" s="944"/>
      <c r="AF2" s="944"/>
      <c r="AG2" s="245"/>
      <c r="AH2" s="245"/>
      <c r="AI2" s="245"/>
      <c r="AJ2" s="245"/>
    </row>
    <row r="3" spans="1:40" s="245" customFormat="1" ht="12.75">
      <c r="A3" s="922" t="s">
        <v>88</v>
      </c>
      <c r="B3" s="935" t="s">
        <v>94</v>
      </c>
      <c r="C3" s="936" t="s">
        <v>542</v>
      </c>
      <c r="D3" s="937"/>
      <c r="E3" s="937"/>
      <c r="F3" s="938"/>
      <c r="G3" s="936" t="s">
        <v>543</v>
      </c>
      <c r="H3" s="937"/>
      <c r="I3" s="937"/>
      <c r="J3" s="938"/>
      <c r="K3" s="936" t="s">
        <v>544</v>
      </c>
      <c r="L3" s="937"/>
      <c r="M3" s="937"/>
      <c r="N3" s="938"/>
      <c r="O3" s="936" t="s">
        <v>545</v>
      </c>
      <c r="P3" s="937"/>
      <c r="Q3" s="937"/>
      <c r="R3" s="938"/>
      <c r="S3" s="922" t="s">
        <v>88</v>
      </c>
      <c r="T3" s="935" t="s">
        <v>94</v>
      </c>
      <c r="U3" s="936" t="s">
        <v>546</v>
      </c>
      <c r="V3" s="937"/>
      <c r="W3" s="937"/>
      <c r="X3" s="938"/>
      <c r="Y3" s="936" t="s">
        <v>547</v>
      </c>
      <c r="Z3" s="937"/>
      <c r="AA3" s="937"/>
      <c r="AB3" s="938"/>
      <c r="AC3" s="939" t="s">
        <v>548</v>
      </c>
      <c r="AD3" s="940"/>
      <c r="AE3" s="940"/>
      <c r="AF3" s="941"/>
    </row>
    <row r="4" spans="1:40" s="247" customFormat="1" ht="27" customHeight="1">
      <c r="A4" s="923"/>
      <c r="B4" s="935"/>
      <c r="C4" s="932" t="s">
        <v>549</v>
      </c>
      <c r="D4" s="930"/>
      <c r="E4" s="930" t="s">
        <v>550</v>
      </c>
      <c r="F4" s="931"/>
      <c r="G4" s="932" t="str">
        <f>C4</f>
        <v xml:space="preserve"> Disb 1st April to  SEPT 2018</v>
      </c>
      <c r="H4" s="930"/>
      <c r="I4" s="930" t="str">
        <f>E4</f>
        <v xml:space="preserve"> Balance O/s as on  30.9.2018</v>
      </c>
      <c r="J4" s="931"/>
      <c r="K4" s="932" t="str">
        <f>G4</f>
        <v xml:space="preserve"> Disb 1st April to  SEPT 2018</v>
      </c>
      <c r="L4" s="930"/>
      <c r="M4" s="930" t="str">
        <f>I4</f>
        <v xml:space="preserve"> Balance O/s as on  30.9.2018</v>
      </c>
      <c r="N4" s="931"/>
      <c r="O4" s="932" t="str">
        <f>K4</f>
        <v xml:space="preserve"> Disb 1st April to  SEPT 2018</v>
      </c>
      <c r="P4" s="930"/>
      <c r="Q4" s="930" t="str">
        <f>M4</f>
        <v xml:space="preserve"> Balance O/s as on  30.9.2018</v>
      </c>
      <c r="R4" s="931"/>
      <c r="S4" s="923"/>
      <c r="T4" s="935"/>
      <c r="U4" s="933" t="str">
        <f>O4</f>
        <v xml:space="preserve"> Disb 1st April to  SEPT 2018</v>
      </c>
      <c r="V4" s="934"/>
      <c r="W4" s="930" t="str">
        <f>Q4</f>
        <v xml:space="preserve"> Balance O/s as on  30.9.2018</v>
      </c>
      <c r="X4" s="931"/>
      <c r="Y4" s="933" t="str">
        <f>U4</f>
        <v xml:space="preserve"> Disb 1st April to  SEPT 2018</v>
      </c>
      <c r="Z4" s="934"/>
      <c r="AA4" s="930" t="str">
        <f>W4</f>
        <v xml:space="preserve"> Balance O/s as on  30.9.2018</v>
      </c>
      <c r="AB4" s="931"/>
      <c r="AC4" s="932" t="str">
        <f>Y4</f>
        <v xml:space="preserve"> Disb 1st April to  SEPT 2018</v>
      </c>
      <c r="AD4" s="930"/>
      <c r="AE4" s="930" t="str">
        <f>AA4</f>
        <v xml:space="preserve"> Balance O/s as on  30.9.2018</v>
      </c>
      <c r="AF4" s="931"/>
    </row>
    <row r="5" spans="1:40" s="244" customFormat="1">
      <c r="A5" s="246" t="s">
        <v>141</v>
      </c>
      <c r="B5" s="381" t="s">
        <v>16</v>
      </c>
      <c r="C5" s="409" t="s">
        <v>106</v>
      </c>
      <c r="D5" s="410" t="s">
        <v>168</v>
      </c>
      <c r="E5" s="255" t="s">
        <v>106</v>
      </c>
      <c r="F5" s="411" t="s">
        <v>168</v>
      </c>
      <c r="G5" s="409" t="s">
        <v>106</v>
      </c>
      <c r="H5" s="410" t="s">
        <v>168</v>
      </c>
      <c r="I5" s="255" t="s">
        <v>106</v>
      </c>
      <c r="J5" s="411" t="s">
        <v>168</v>
      </c>
      <c r="K5" s="409" t="s">
        <v>106</v>
      </c>
      <c r="L5" s="410" t="s">
        <v>168</v>
      </c>
      <c r="M5" s="255" t="s">
        <v>106</v>
      </c>
      <c r="N5" s="411" t="s">
        <v>168</v>
      </c>
      <c r="O5" s="409" t="s">
        <v>106</v>
      </c>
      <c r="P5" s="411" t="s">
        <v>168</v>
      </c>
      <c r="Q5" s="376" t="s">
        <v>106</v>
      </c>
      <c r="R5" s="411" t="s">
        <v>168</v>
      </c>
      <c r="S5" s="246" t="s">
        <v>141</v>
      </c>
      <c r="T5" s="381" t="s">
        <v>16</v>
      </c>
      <c r="U5" s="412" t="s">
        <v>106</v>
      </c>
      <c r="V5" s="255" t="s">
        <v>168</v>
      </c>
      <c r="W5" s="376" t="s">
        <v>106</v>
      </c>
      <c r="X5" s="413" t="s">
        <v>168</v>
      </c>
      <c r="Y5" s="412" t="s">
        <v>106</v>
      </c>
      <c r="Z5" s="255" t="s">
        <v>168</v>
      </c>
      <c r="AA5" s="376" t="s">
        <v>106</v>
      </c>
      <c r="AB5" s="413" t="s">
        <v>168</v>
      </c>
      <c r="AC5" s="414" t="s">
        <v>537</v>
      </c>
      <c r="AD5" s="376" t="s">
        <v>168</v>
      </c>
      <c r="AE5" s="375" t="s">
        <v>538</v>
      </c>
      <c r="AF5" s="413" t="s">
        <v>168</v>
      </c>
      <c r="AG5" s="127"/>
      <c r="AH5" s="127"/>
      <c r="AI5" s="127"/>
      <c r="AJ5" s="127"/>
      <c r="AK5" s="127"/>
      <c r="AL5" s="127"/>
      <c r="AM5" s="127"/>
      <c r="AN5" s="127"/>
    </row>
    <row r="6" spans="1:40" s="244" customFormat="1" ht="14.25">
      <c r="A6" s="250">
        <v>1</v>
      </c>
      <c r="B6" s="377" t="s">
        <v>17</v>
      </c>
      <c r="C6" s="398">
        <v>22995</v>
      </c>
      <c r="D6" s="399">
        <v>701.28</v>
      </c>
      <c r="E6" s="400">
        <v>108540</v>
      </c>
      <c r="F6" s="415">
        <v>1892.93</v>
      </c>
      <c r="G6" s="398">
        <v>79196</v>
      </c>
      <c r="H6" s="399">
        <v>2057.98</v>
      </c>
      <c r="I6" s="400">
        <v>428918</v>
      </c>
      <c r="J6" s="415">
        <v>8197.4500000000007</v>
      </c>
      <c r="K6" s="398">
        <v>51</v>
      </c>
      <c r="L6" s="399">
        <v>1.08</v>
      </c>
      <c r="M6" s="400">
        <v>1900</v>
      </c>
      <c r="N6" s="415">
        <v>52.26</v>
      </c>
      <c r="O6" s="398">
        <v>192</v>
      </c>
      <c r="P6" s="399">
        <v>2.76</v>
      </c>
      <c r="Q6" s="400">
        <v>1714</v>
      </c>
      <c r="R6" s="415">
        <v>49.71</v>
      </c>
      <c r="S6" s="250">
        <v>1</v>
      </c>
      <c r="T6" s="377" t="str">
        <f>B6</f>
        <v>Canara Bank</v>
      </c>
      <c r="U6" s="398">
        <v>319</v>
      </c>
      <c r="V6" s="399">
        <v>13.35</v>
      </c>
      <c r="W6" s="400">
        <v>2145</v>
      </c>
      <c r="X6" s="415">
        <v>41.2</v>
      </c>
      <c r="Y6" s="398">
        <v>20</v>
      </c>
      <c r="Z6" s="399">
        <v>0.31</v>
      </c>
      <c r="AA6" s="400">
        <v>118</v>
      </c>
      <c r="AB6" s="415">
        <v>3.01</v>
      </c>
      <c r="AC6" s="378">
        <f>SUM(C6+G6+K6+O6+U6+Y6)</f>
        <v>102773</v>
      </c>
      <c r="AD6" s="378">
        <f>SUM(D6+H6+L6+P6+V6+Z6)</f>
        <v>2776.76</v>
      </c>
      <c r="AE6" s="378">
        <f>SUM(E6+I6+M6+Q6+W6+AA6)</f>
        <v>543335</v>
      </c>
      <c r="AF6" s="378">
        <f>SUM(F6+J6+N6+R6+X6+AB6)</f>
        <v>10236.560000000001</v>
      </c>
      <c r="AG6" s="127"/>
      <c r="AH6" s="127"/>
      <c r="AI6" s="127"/>
      <c r="AJ6" s="127"/>
      <c r="AK6" s="127"/>
      <c r="AL6" s="127"/>
      <c r="AM6" s="127"/>
      <c r="AN6" s="127"/>
    </row>
    <row r="7" spans="1:40">
      <c r="A7" s="250">
        <v>2</v>
      </c>
      <c r="B7" s="377" t="s">
        <v>18</v>
      </c>
      <c r="C7" s="398">
        <v>676</v>
      </c>
      <c r="D7" s="399">
        <v>25.02</v>
      </c>
      <c r="E7" s="400">
        <v>9965</v>
      </c>
      <c r="F7" s="415">
        <v>444.14</v>
      </c>
      <c r="G7" s="398">
        <v>2573</v>
      </c>
      <c r="H7" s="399">
        <v>72.12</v>
      </c>
      <c r="I7" s="400">
        <v>31407</v>
      </c>
      <c r="J7" s="415">
        <v>1041.19</v>
      </c>
      <c r="K7" s="398">
        <v>18</v>
      </c>
      <c r="L7" s="399">
        <v>0.36</v>
      </c>
      <c r="M7" s="400">
        <v>1894</v>
      </c>
      <c r="N7" s="415">
        <v>47.73</v>
      </c>
      <c r="O7" s="398">
        <v>88</v>
      </c>
      <c r="P7" s="399">
        <v>2.37</v>
      </c>
      <c r="Q7" s="400">
        <v>784</v>
      </c>
      <c r="R7" s="415">
        <v>33.619999999999997</v>
      </c>
      <c r="S7" s="250">
        <v>2</v>
      </c>
      <c r="T7" s="377" t="str">
        <f>B7</f>
        <v>Corporation Bank</v>
      </c>
      <c r="U7" s="398">
        <v>42</v>
      </c>
      <c r="V7" s="399">
        <v>5.98</v>
      </c>
      <c r="W7" s="400">
        <v>2268</v>
      </c>
      <c r="X7" s="415">
        <v>66.099999999999994</v>
      </c>
      <c r="Y7" s="398">
        <v>22</v>
      </c>
      <c r="Z7" s="399">
        <v>4.3600000000000003</v>
      </c>
      <c r="AA7" s="400">
        <v>4561</v>
      </c>
      <c r="AB7" s="415">
        <v>71.19</v>
      </c>
      <c r="AC7" s="378">
        <f t="shared" ref="AC7:AF10" si="0">SUM(C7+G7+K7+O7+U7+Y7)</f>
        <v>3419</v>
      </c>
      <c r="AD7" s="378">
        <f t="shared" si="0"/>
        <v>110.21000000000001</v>
      </c>
      <c r="AE7" s="378">
        <f t="shared" si="0"/>
        <v>50879</v>
      </c>
      <c r="AF7" s="378">
        <f t="shared" si="0"/>
        <v>1703.9699999999998</v>
      </c>
      <c r="AG7" s="127"/>
      <c r="AH7" s="127"/>
      <c r="AI7" s="127"/>
      <c r="AJ7" s="127"/>
      <c r="AK7" s="127"/>
      <c r="AL7" s="127"/>
      <c r="AM7" s="127"/>
      <c r="AN7" s="127"/>
    </row>
    <row r="8" spans="1:40" s="244" customFormat="1" ht="14.25">
      <c r="A8" s="250">
        <v>3</v>
      </c>
      <c r="B8" s="377" t="s">
        <v>19</v>
      </c>
      <c r="C8" s="398">
        <v>1741</v>
      </c>
      <c r="D8" s="399">
        <v>114.21</v>
      </c>
      <c r="E8" s="400">
        <v>12845</v>
      </c>
      <c r="F8" s="415">
        <v>975.61</v>
      </c>
      <c r="G8" s="398">
        <v>13521</v>
      </c>
      <c r="H8" s="399">
        <v>251.45</v>
      </c>
      <c r="I8" s="400">
        <v>61234</v>
      </c>
      <c r="J8" s="415">
        <v>1362.16</v>
      </c>
      <c r="K8" s="398">
        <v>32</v>
      </c>
      <c r="L8" s="399">
        <v>1.52</v>
      </c>
      <c r="M8" s="400">
        <v>2215</v>
      </c>
      <c r="N8" s="415">
        <v>58.12</v>
      </c>
      <c r="O8" s="398">
        <v>12</v>
      </c>
      <c r="P8" s="399">
        <v>0.52</v>
      </c>
      <c r="Q8" s="400">
        <v>475</v>
      </c>
      <c r="R8" s="415">
        <v>8.7100000000000009</v>
      </c>
      <c r="S8" s="250">
        <v>3</v>
      </c>
      <c r="T8" s="377" t="str">
        <f>B8</f>
        <v>Syndicate Bank</v>
      </c>
      <c r="U8" s="398">
        <v>52</v>
      </c>
      <c r="V8" s="399">
        <v>12.11</v>
      </c>
      <c r="W8" s="400">
        <v>1611</v>
      </c>
      <c r="X8" s="415">
        <v>431.15</v>
      </c>
      <c r="Y8" s="398">
        <v>0</v>
      </c>
      <c r="Z8" s="399">
        <v>0</v>
      </c>
      <c r="AA8" s="400">
        <v>0</v>
      </c>
      <c r="AB8" s="415">
        <v>0</v>
      </c>
      <c r="AC8" s="378">
        <f t="shared" si="0"/>
        <v>15358</v>
      </c>
      <c r="AD8" s="378">
        <f t="shared" si="0"/>
        <v>379.80999999999995</v>
      </c>
      <c r="AE8" s="378">
        <f t="shared" si="0"/>
        <v>78380</v>
      </c>
      <c r="AF8" s="378">
        <f t="shared" si="0"/>
        <v>2835.75</v>
      </c>
      <c r="AG8" s="127"/>
      <c r="AH8" s="127"/>
      <c r="AI8" s="127"/>
      <c r="AJ8" s="127"/>
      <c r="AK8" s="127"/>
      <c r="AL8" s="127"/>
      <c r="AM8" s="127"/>
      <c r="AN8" s="127"/>
    </row>
    <row r="9" spans="1:40" s="244" customFormat="1" ht="14.25">
      <c r="A9" s="250">
        <v>4</v>
      </c>
      <c r="B9" s="377" t="s">
        <v>20</v>
      </c>
      <c r="C9" s="398">
        <v>68865</v>
      </c>
      <c r="D9" s="399">
        <v>973.93</v>
      </c>
      <c r="E9" s="400">
        <v>131686</v>
      </c>
      <c r="F9" s="415">
        <v>1747.64</v>
      </c>
      <c r="G9" s="398">
        <v>172858</v>
      </c>
      <c r="H9" s="399">
        <v>4470.55</v>
      </c>
      <c r="I9" s="400">
        <v>209382</v>
      </c>
      <c r="J9" s="415">
        <v>7752.12</v>
      </c>
      <c r="K9" s="398">
        <v>10569</v>
      </c>
      <c r="L9" s="399">
        <v>253.61</v>
      </c>
      <c r="M9" s="400">
        <v>20561</v>
      </c>
      <c r="N9" s="415">
        <v>478.67</v>
      </c>
      <c r="O9" s="398">
        <v>150</v>
      </c>
      <c r="P9" s="399">
        <v>2.78</v>
      </c>
      <c r="Q9" s="400">
        <v>2923</v>
      </c>
      <c r="R9" s="415">
        <v>65.84</v>
      </c>
      <c r="S9" s="250">
        <v>4</v>
      </c>
      <c r="T9" s="377" t="str">
        <f>B9</f>
        <v>State Bank of India</v>
      </c>
      <c r="U9" s="398">
        <v>229</v>
      </c>
      <c r="V9" s="399">
        <v>40.159999999999997</v>
      </c>
      <c r="W9" s="400">
        <v>7295</v>
      </c>
      <c r="X9" s="415">
        <v>155.18</v>
      </c>
      <c r="Y9" s="398">
        <v>1</v>
      </c>
      <c r="Z9" s="399">
        <v>0.01</v>
      </c>
      <c r="AA9" s="400">
        <v>5</v>
      </c>
      <c r="AB9" s="415">
        <v>0.08</v>
      </c>
      <c r="AC9" s="378">
        <f t="shared" si="0"/>
        <v>252672</v>
      </c>
      <c r="AD9" s="378">
        <f t="shared" si="0"/>
        <v>5741.04</v>
      </c>
      <c r="AE9" s="378">
        <f t="shared" si="0"/>
        <v>371852</v>
      </c>
      <c r="AF9" s="378">
        <f t="shared" si="0"/>
        <v>10199.530000000001</v>
      </c>
      <c r="AG9" s="127"/>
      <c r="AH9" s="127"/>
      <c r="AI9" s="127"/>
      <c r="AJ9" s="127"/>
      <c r="AK9" s="127"/>
      <c r="AL9" s="127"/>
      <c r="AM9" s="127"/>
      <c r="AN9" s="127"/>
    </row>
    <row r="10" spans="1:40" s="244" customFormat="1" ht="14.25">
      <c r="A10" s="250">
        <v>5</v>
      </c>
      <c r="B10" s="377" t="s">
        <v>21</v>
      </c>
      <c r="C10" s="398">
        <v>3541</v>
      </c>
      <c r="D10" s="399">
        <v>51.12</v>
      </c>
      <c r="E10" s="400">
        <v>8832</v>
      </c>
      <c r="F10" s="415">
        <v>264.17</v>
      </c>
      <c r="G10" s="398">
        <v>18050</v>
      </c>
      <c r="H10" s="399">
        <v>196.01</v>
      </c>
      <c r="I10" s="400">
        <v>42451</v>
      </c>
      <c r="J10" s="415">
        <v>821.88</v>
      </c>
      <c r="K10" s="398">
        <v>45</v>
      </c>
      <c r="L10" s="399">
        <v>0.54</v>
      </c>
      <c r="M10" s="416">
        <v>162</v>
      </c>
      <c r="N10" s="417">
        <v>4.9000000000000004</v>
      </c>
      <c r="O10" s="418">
        <v>192</v>
      </c>
      <c r="P10" s="419">
        <v>2.63</v>
      </c>
      <c r="Q10" s="416">
        <v>569</v>
      </c>
      <c r="R10" s="417">
        <v>10.37</v>
      </c>
      <c r="S10" s="250">
        <v>5</v>
      </c>
      <c r="T10" s="377" t="str">
        <f>B10</f>
        <v>Vijaya Bank</v>
      </c>
      <c r="U10" s="418">
        <v>654</v>
      </c>
      <c r="V10" s="419">
        <v>8.8800000000000008</v>
      </c>
      <c r="W10" s="416">
        <v>2071</v>
      </c>
      <c r="X10" s="417">
        <v>71.48</v>
      </c>
      <c r="Y10" s="418">
        <v>58</v>
      </c>
      <c r="Z10" s="419">
        <v>15.38</v>
      </c>
      <c r="AA10" s="416">
        <v>98</v>
      </c>
      <c r="AB10" s="417">
        <v>14.26</v>
      </c>
      <c r="AC10" s="378">
        <f t="shared" si="0"/>
        <v>22540</v>
      </c>
      <c r="AD10" s="378">
        <f t="shared" si="0"/>
        <v>274.56</v>
      </c>
      <c r="AE10" s="378">
        <f t="shared" si="0"/>
        <v>54183</v>
      </c>
      <c r="AF10" s="378">
        <f t="shared" si="0"/>
        <v>1187.06</v>
      </c>
      <c r="AG10" s="127"/>
      <c r="AH10" s="127"/>
      <c r="AI10" s="127"/>
      <c r="AJ10" s="127"/>
      <c r="AK10" s="127"/>
      <c r="AL10" s="127"/>
      <c r="AM10" s="127"/>
      <c r="AN10" s="127"/>
    </row>
    <row r="11" spans="1:40" s="245" customFormat="1">
      <c r="A11" s="246"/>
      <c r="B11" s="381" t="s">
        <v>22</v>
      </c>
      <c r="C11" s="382">
        <f>SUM(C6:C10)</f>
        <v>97818</v>
      </c>
      <c r="D11" s="420">
        <f t="shared" ref="D11:R11" si="1">SUM(D6:D10)</f>
        <v>1865.56</v>
      </c>
      <c r="E11" s="382">
        <f t="shared" si="1"/>
        <v>271868</v>
      </c>
      <c r="F11" s="420">
        <f t="shared" si="1"/>
        <v>5324.4900000000007</v>
      </c>
      <c r="G11" s="382">
        <f t="shared" si="1"/>
        <v>286198</v>
      </c>
      <c r="H11" s="420">
        <f t="shared" si="1"/>
        <v>7048.1100000000006</v>
      </c>
      <c r="I11" s="382">
        <f t="shared" si="1"/>
        <v>773392</v>
      </c>
      <c r="J11" s="420">
        <f t="shared" si="1"/>
        <v>19174.800000000003</v>
      </c>
      <c r="K11" s="382">
        <f t="shared" si="1"/>
        <v>10715</v>
      </c>
      <c r="L11" s="420">
        <f t="shared" si="1"/>
        <v>257.11</v>
      </c>
      <c r="M11" s="382">
        <f t="shared" si="1"/>
        <v>26732</v>
      </c>
      <c r="N11" s="420">
        <f t="shared" si="1"/>
        <v>641.67999999999995</v>
      </c>
      <c r="O11" s="382">
        <f t="shared" si="1"/>
        <v>634</v>
      </c>
      <c r="P11" s="420">
        <f t="shared" si="1"/>
        <v>11.059999999999999</v>
      </c>
      <c r="Q11" s="382">
        <f t="shared" si="1"/>
        <v>6465</v>
      </c>
      <c r="R11" s="420">
        <f t="shared" si="1"/>
        <v>168.25</v>
      </c>
      <c r="S11" s="246"/>
      <c r="T11" s="381" t="s">
        <v>22</v>
      </c>
      <c r="U11" s="382">
        <f>SUM(U6:U10)</f>
        <v>1296</v>
      </c>
      <c r="V11" s="382">
        <f t="shared" ref="V11:AF11" si="2">SUM(V6:V10)</f>
        <v>80.47999999999999</v>
      </c>
      <c r="W11" s="382">
        <f t="shared" si="2"/>
        <v>15390</v>
      </c>
      <c r="X11" s="382">
        <f t="shared" si="2"/>
        <v>765.1099999999999</v>
      </c>
      <c r="Y11" s="382">
        <f t="shared" si="2"/>
        <v>101</v>
      </c>
      <c r="Z11" s="382">
        <f t="shared" si="2"/>
        <v>20.060000000000002</v>
      </c>
      <c r="AA11" s="382">
        <f t="shared" si="2"/>
        <v>4782</v>
      </c>
      <c r="AB11" s="382">
        <f t="shared" si="2"/>
        <v>88.54</v>
      </c>
      <c r="AC11" s="382">
        <f t="shared" si="2"/>
        <v>396762</v>
      </c>
      <c r="AD11" s="382">
        <f t="shared" si="2"/>
        <v>9282.3799999999992</v>
      </c>
      <c r="AE11" s="382">
        <f t="shared" si="2"/>
        <v>1098629</v>
      </c>
      <c r="AF11" s="382">
        <f t="shared" si="2"/>
        <v>26162.870000000003</v>
      </c>
      <c r="AG11" s="421"/>
      <c r="AH11" s="421"/>
      <c r="AI11" s="421"/>
      <c r="AJ11" s="421"/>
      <c r="AK11" s="421"/>
      <c r="AL11" s="421"/>
      <c r="AM11" s="421"/>
      <c r="AN11" s="421"/>
    </row>
    <row r="12" spans="1:40" s="244" customFormat="1" ht="4.5" customHeight="1">
      <c r="A12" s="250"/>
      <c r="B12" s="381"/>
      <c r="C12" s="398"/>
      <c r="D12" s="399"/>
      <c r="E12" s="400"/>
      <c r="F12" s="415"/>
      <c r="G12" s="398"/>
      <c r="H12" s="399"/>
      <c r="I12" s="400"/>
      <c r="J12" s="415"/>
      <c r="K12" s="398"/>
      <c r="L12" s="399"/>
      <c r="M12" s="400"/>
      <c r="N12" s="415"/>
      <c r="O12" s="398"/>
      <c r="P12" s="399"/>
      <c r="Q12" s="400"/>
      <c r="R12" s="415"/>
      <c r="S12" s="250"/>
      <c r="T12" s="381"/>
      <c r="U12" s="398"/>
      <c r="V12" s="399"/>
      <c r="W12" s="400"/>
      <c r="X12" s="415"/>
      <c r="Y12" s="398"/>
      <c r="Z12" s="399"/>
      <c r="AA12" s="400"/>
      <c r="AB12" s="415"/>
      <c r="AC12" s="378"/>
      <c r="AD12" s="387"/>
      <c r="AE12" s="388"/>
      <c r="AF12" s="422"/>
      <c r="AG12" s="127"/>
      <c r="AH12" s="127"/>
      <c r="AI12" s="127"/>
      <c r="AJ12" s="127"/>
      <c r="AK12" s="127"/>
      <c r="AL12" s="127"/>
      <c r="AM12" s="127"/>
      <c r="AN12" s="127"/>
    </row>
    <row r="13" spans="1:40" s="244" customFormat="1">
      <c r="A13" s="246" t="s">
        <v>143</v>
      </c>
      <c r="B13" s="381" t="s">
        <v>468</v>
      </c>
      <c r="C13" s="398"/>
      <c r="D13" s="399"/>
      <c r="E13" s="400"/>
      <c r="F13" s="415"/>
      <c r="G13" s="398"/>
      <c r="H13" s="399"/>
      <c r="I13" s="400"/>
      <c r="J13" s="415"/>
      <c r="K13" s="398"/>
      <c r="L13" s="399"/>
      <c r="M13" s="400"/>
      <c r="N13" s="415"/>
      <c r="O13" s="398"/>
      <c r="P13" s="399"/>
      <c r="Q13" s="400"/>
      <c r="R13" s="415"/>
      <c r="S13" s="246" t="s">
        <v>143</v>
      </c>
      <c r="T13" s="381" t="s">
        <v>468</v>
      </c>
      <c r="U13" s="398"/>
      <c r="V13" s="399"/>
      <c r="W13" s="400"/>
      <c r="X13" s="415"/>
      <c r="Y13" s="398"/>
      <c r="Z13" s="399"/>
      <c r="AA13" s="400"/>
      <c r="AB13" s="415"/>
      <c r="AC13" s="378"/>
      <c r="AD13" s="387"/>
      <c r="AE13" s="388"/>
      <c r="AF13" s="422"/>
      <c r="AG13" s="127"/>
      <c r="AH13" s="127"/>
      <c r="AI13" s="127"/>
      <c r="AJ13" s="127"/>
      <c r="AK13" s="127"/>
      <c r="AL13" s="127"/>
      <c r="AM13" s="127"/>
      <c r="AN13" s="127"/>
    </row>
    <row r="14" spans="1:40" s="244" customFormat="1" ht="14.25">
      <c r="A14" s="250">
        <v>6</v>
      </c>
      <c r="B14" s="377" t="s">
        <v>24</v>
      </c>
      <c r="C14" s="398">
        <v>12</v>
      </c>
      <c r="D14" s="399">
        <v>0.16</v>
      </c>
      <c r="E14" s="400">
        <v>273</v>
      </c>
      <c r="F14" s="415">
        <v>6.58</v>
      </c>
      <c r="G14" s="398">
        <v>23</v>
      </c>
      <c r="H14" s="399">
        <v>0.18</v>
      </c>
      <c r="I14" s="400">
        <v>551</v>
      </c>
      <c r="J14" s="415">
        <v>9.1300000000000008</v>
      </c>
      <c r="K14" s="398">
        <v>0</v>
      </c>
      <c r="L14" s="399">
        <v>0</v>
      </c>
      <c r="M14" s="400">
        <v>0</v>
      </c>
      <c r="N14" s="415">
        <v>0</v>
      </c>
      <c r="O14" s="398">
        <v>0</v>
      </c>
      <c r="P14" s="399">
        <v>0</v>
      </c>
      <c r="Q14" s="400">
        <v>0</v>
      </c>
      <c r="R14" s="415">
        <v>0</v>
      </c>
      <c r="S14" s="250">
        <v>6</v>
      </c>
      <c r="T14" s="377" t="str">
        <f t="shared" ref="T14:T29" si="3">B14</f>
        <v>Allahabad Bank</v>
      </c>
      <c r="U14" s="398">
        <v>0</v>
      </c>
      <c r="V14" s="399">
        <v>0</v>
      </c>
      <c r="W14" s="400">
        <v>0</v>
      </c>
      <c r="X14" s="415">
        <v>0</v>
      </c>
      <c r="Y14" s="398">
        <v>0</v>
      </c>
      <c r="Z14" s="399">
        <v>0</v>
      </c>
      <c r="AA14" s="400">
        <v>0</v>
      </c>
      <c r="AB14" s="415">
        <v>0</v>
      </c>
      <c r="AC14" s="378">
        <f t="shared" ref="AC14:AF29" si="4">SUM(C14+G14+K14+O14+U14+Y14)</f>
        <v>35</v>
      </c>
      <c r="AD14" s="378">
        <f t="shared" si="4"/>
        <v>0.33999999999999997</v>
      </c>
      <c r="AE14" s="378">
        <f t="shared" si="4"/>
        <v>824</v>
      </c>
      <c r="AF14" s="378">
        <f t="shared" si="4"/>
        <v>15.71</v>
      </c>
      <c r="AG14" s="127"/>
      <c r="AH14" s="127"/>
      <c r="AI14" s="127"/>
      <c r="AJ14" s="127"/>
      <c r="AK14" s="127"/>
      <c r="AL14" s="127"/>
      <c r="AM14" s="127"/>
      <c r="AN14" s="127"/>
    </row>
    <row r="15" spans="1:40" s="244" customFormat="1" ht="14.25">
      <c r="A15" s="250">
        <v>7</v>
      </c>
      <c r="B15" s="377" t="s">
        <v>25</v>
      </c>
      <c r="C15" s="398">
        <v>468</v>
      </c>
      <c r="D15" s="399">
        <v>31.1</v>
      </c>
      <c r="E15" s="400">
        <v>906</v>
      </c>
      <c r="F15" s="415">
        <v>73.290000000000006</v>
      </c>
      <c r="G15" s="398">
        <v>180</v>
      </c>
      <c r="H15" s="399">
        <v>2.1</v>
      </c>
      <c r="I15" s="400">
        <v>1495</v>
      </c>
      <c r="J15" s="415">
        <v>67.86</v>
      </c>
      <c r="K15" s="398">
        <v>10</v>
      </c>
      <c r="L15" s="399">
        <v>0.66</v>
      </c>
      <c r="M15" s="400">
        <v>600</v>
      </c>
      <c r="N15" s="415">
        <v>17</v>
      </c>
      <c r="O15" s="398">
        <v>0</v>
      </c>
      <c r="P15" s="399">
        <v>0</v>
      </c>
      <c r="Q15" s="400">
        <v>0</v>
      </c>
      <c r="R15" s="415">
        <v>0</v>
      </c>
      <c r="S15" s="250">
        <v>7</v>
      </c>
      <c r="T15" s="377" t="str">
        <f t="shared" si="3"/>
        <v>Andhrabank</v>
      </c>
      <c r="U15" s="398">
        <v>85</v>
      </c>
      <c r="V15" s="399">
        <v>1</v>
      </c>
      <c r="W15" s="400">
        <v>397</v>
      </c>
      <c r="X15" s="415">
        <v>28.25</v>
      </c>
      <c r="Y15" s="398">
        <v>0</v>
      </c>
      <c r="Z15" s="399">
        <v>0</v>
      </c>
      <c r="AA15" s="400">
        <v>0</v>
      </c>
      <c r="AB15" s="415">
        <v>0</v>
      </c>
      <c r="AC15" s="378">
        <f t="shared" si="4"/>
        <v>743</v>
      </c>
      <c r="AD15" s="378">
        <f t="shared" si="4"/>
        <v>34.86</v>
      </c>
      <c r="AE15" s="378">
        <f t="shared" si="4"/>
        <v>3398</v>
      </c>
      <c r="AF15" s="378">
        <f t="shared" si="4"/>
        <v>186.4</v>
      </c>
      <c r="AG15" s="127"/>
      <c r="AH15" s="127"/>
      <c r="AI15" s="127"/>
      <c r="AJ15" s="127"/>
      <c r="AK15" s="127"/>
      <c r="AL15" s="127"/>
      <c r="AM15" s="127"/>
      <c r="AN15" s="127"/>
    </row>
    <row r="16" spans="1:40" s="244" customFormat="1" ht="14.25">
      <c r="A16" s="250">
        <v>8</v>
      </c>
      <c r="B16" s="377" t="s">
        <v>26</v>
      </c>
      <c r="C16" s="398">
        <v>236</v>
      </c>
      <c r="D16" s="399">
        <v>6</v>
      </c>
      <c r="E16" s="400">
        <v>1923</v>
      </c>
      <c r="F16" s="415">
        <v>104.5</v>
      </c>
      <c r="G16" s="398">
        <v>1001</v>
      </c>
      <c r="H16" s="399">
        <v>18.329999999999998</v>
      </c>
      <c r="I16" s="400">
        <v>6756</v>
      </c>
      <c r="J16" s="415">
        <v>266.08</v>
      </c>
      <c r="K16" s="398">
        <v>0</v>
      </c>
      <c r="L16" s="399">
        <v>0</v>
      </c>
      <c r="M16" s="416">
        <v>34</v>
      </c>
      <c r="N16" s="417">
        <v>2.98</v>
      </c>
      <c r="O16" s="418">
        <v>6</v>
      </c>
      <c r="P16" s="419">
        <v>0.08</v>
      </c>
      <c r="Q16" s="416">
        <v>82</v>
      </c>
      <c r="R16" s="417">
        <v>2.0099999999999998</v>
      </c>
      <c r="S16" s="250">
        <v>8</v>
      </c>
      <c r="T16" s="377" t="str">
        <f t="shared" si="3"/>
        <v>Bank of Baroda</v>
      </c>
      <c r="U16" s="418">
        <v>38</v>
      </c>
      <c r="V16" s="419">
        <v>1.2</v>
      </c>
      <c r="W16" s="416">
        <v>350</v>
      </c>
      <c r="X16" s="417">
        <v>27.4</v>
      </c>
      <c r="Y16" s="418">
        <v>0</v>
      </c>
      <c r="Z16" s="419">
        <v>0</v>
      </c>
      <c r="AA16" s="416">
        <v>0</v>
      </c>
      <c r="AB16" s="417">
        <v>0</v>
      </c>
      <c r="AC16" s="378">
        <f t="shared" si="4"/>
        <v>1281</v>
      </c>
      <c r="AD16" s="378">
        <f t="shared" si="4"/>
        <v>25.609999999999996</v>
      </c>
      <c r="AE16" s="378">
        <f t="shared" si="4"/>
        <v>9145</v>
      </c>
      <c r="AF16" s="378">
        <f t="shared" si="4"/>
        <v>402.96999999999997</v>
      </c>
      <c r="AG16" s="127"/>
      <c r="AH16" s="127"/>
      <c r="AI16" s="127"/>
      <c r="AJ16" s="127"/>
      <c r="AK16" s="127"/>
      <c r="AL16" s="127"/>
      <c r="AM16" s="127"/>
      <c r="AN16" s="127"/>
    </row>
    <row r="17" spans="1:40" s="244" customFormat="1" ht="14.25">
      <c r="A17" s="250">
        <v>9</v>
      </c>
      <c r="B17" s="377" t="s">
        <v>27</v>
      </c>
      <c r="C17" s="398">
        <v>144</v>
      </c>
      <c r="D17" s="399">
        <v>6.6635</v>
      </c>
      <c r="E17" s="400">
        <v>972</v>
      </c>
      <c r="F17" s="415">
        <v>65.266999999999996</v>
      </c>
      <c r="G17" s="398">
        <v>1228</v>
      </c>
      <c r="H17" s="399">
        <v>35.965000000000003</v>
      </c>
      <c r="I17" s="400">
        <v>5961</v>
      </c>
      <c r="J17" s="415">
        <v>235.465</v>
      </c>
      <c r="K17" s="398">
        <v>3</v>
      </c>
      <c r="L17" s="399">
        <v>0.67269999999999996</v>
      </c>
      <c r="M17" s="400">
        <v>20</v>
      </c>
      <c r="N17" s="415">
        <v>1.8099000000000001</v>
      </c>
      <c r="O17" s="398">
        <v>0</v>
      </c>
      <c r="P17" s="399">
        <v>0</v>
      </c>
      <c r="Q17" s="400">
        <v>0</v>
      </c>
      <c r="R17" s="415">
        <v>0</v>
      </c>
      <c r="S17" s="250">
        <v>9</v>
      </c>
      <c r="T17" s="377" t="str">
        <f t="shared" si="3"/>
        <v>Bank of India</v>
      </c>
      <c r="U17" s="398">
        <v>22</v>
      </c>
      <c r="V17" s="399">
        <v>3.8570000000000002</v>
      </c>
      <c r="W17" s="400">
        <v>157</v>
      </c>
      <c r="X17" s="415">
        <v>29.556000000000001</v>
      </c>
      <c r="Y17" s="398">
        <v>0</v>
      </c>
      <c r="Z17" s="399">
        <v>0</v>
      </c>
      <c r="AA17" s="400">
        <v>0</v>
      </c>
      <c r="AB17" s="415">
        <v>0</v>
      </c>
      <c r="AC17" s="378">
        <f t="shared" si="4"/>
        <v>1397</v>
      </c>
      <c r="AD17" s="378">
        <f t="shared" si="4"/>
        <v>47.158200000000001</v>
      </c>
      <c r="AE17" s="378">
        <f t="shared" si="4"/>
        <v>7110</v>
      </c>
      <c r="AF17" s="378">
        <f t="shared" si="4"/>
        <v>332.09789999999998</v>
      </c>
      <c r="AG17" s="127"/>
      <c r="AH17" s="127"/>
      <c r="AI17" s="127"/>
      <c r="AJ17" s="127"/>
      <c r="AK17" s="127"/>
      <c r="AL17" s="127"/>
      <c r="AM17" s="127"/>
      <c r="AN17" s="127"/>
    </row>
    <row r="18" spans="1:40" s="244" customFormat="1" ht="14.25">
      <c r="A18" s="250">
        <v>10</v>
      </c>
      <c r="B18" s="377" t="s">
        <v>28</v>
      </c>
      <c r="C18" s="398">
        <v>2</v>
      </c>
      <c r="D18" s="399">
        <v>0.13</v>
      </c>
      <c r="E18" s="400">
        <v>384</v>
      </c>
      <c r="F18" s="415">
        <v>36.950000000000003</v>
      </c>
      <c r="G18" s="398">
        <v>22</v>
      </c>
      <c r="H18" s="399">
        <v>1.4554</v>
      </c>
      <c r="I18" s="400">
        <v>2550</v>
      </c>
      <c r="J18" s="415">
        <v>107.73869999999999</v>
      </c>
      <c r="K18" s="398">
        <v>3</v>
      </c>
      <c r="L18" s="399">
        <v>0.1</v>
      </c>
      <c r="M18" s="400">
        <v>29</v>
      </c>
      <c r="N18" s="415">
        <v>0.98699999999999999</v>
      </c>
      <c r="O18" s="398">
        <v>1</v>
      </c>
      <c r="P18" s="399">
        <v>0.38229999999999997</v>
      </c>
      <c r="Q18" s="400">
        <v>10</v>
      </c>
      <c r="R18" s="415">
        <v>0.63749999999999996</v>
      </c>
      <c r="S18" s="250">
        <v>10</v>
      </c>
      <c r="T18" s="377" t="str">
        <f t="shared" si="3"/>
        <v>Bank of Maharastra</v>
      </c>
      <c r="U18" s="398">
        <v>8</v>
      </c>
      <c r="V18" s="399">
        <v>5.5297000000000001</v>
      </c>
      <c r="W18" s="400">
        <v>245</v>
      </c>
      <c r="X18" s="415">
        <v>74.473699999999994</v>
      </c>
      <c r="Y18" s="398">
        <v>1</v>
      </c>
      <c r="Z18" s="399">
        <v>0.23</v>
      </c>
      <c r="AA18" s="400">
        <v>2</v>
      </c>
      <c r="AB18" s="415">
        <v>0.4889</v>
      </c>
      <c r="AC18" s="378">
        <f t="shared" si="4"/>
        <v>37</v>
      </c>
      <c r="AD18" s="378">
        <f t="shared" si="4"/>
        <v>7.8274000000000008</v>
      </c>
      <c r="AE18" s="378">
        <f t="shared" si="4"/>
        <v>3220</v>
      </c>
      <c r="AF18" s="378">
        <f t="shared" si="4"/>
        <v>221.27579999999995</v>
      </c>
      <c r="AG18" s="127"/>
      <c r="AH18" s="127"/>
      <c r="AI18" s="127"/>
      <c r="AJ18" s="127"/>
      <c r="AK18" s="127"/>
      <c r="AL18" s="127"/>
      <c r="AM18" s="127"/>
      <c r="AN18" s="127"/>
    </row>
    <row r="19" spans="1:40" s="244" customFormat="1" ht="14.25">
      <c r="A19" s="250">
        <v>11</v>
      </c>
      <c r="B19" s="377" t="s">
        <v>29</v>
      </c>
      <c r="C19" s="398">
        <v>27</v>
      </c>
      <c r="D19" s="399">
        <v>1.55</v>
      </c>
      <c r="E19" s="400">
        <v>384</v>
      </c>
      <c r="F19" s="415">
        <v>27.6906</v>
      </c>
      <c r="G19" s="398">
        <v>39</v>
      </c>
      <c r="H19" s="399">
        <v>0.76</v>
      </c>
      <c r="I19" s="400">
        <v>886</v>
      </c>
      <c r="J19" s="415">
        <v>50.796999999999997</v>
      </c>
      <c r="K19" s="398">
        <v>0</v>
      </c>
      <c r="L19" s="399">
        <v>0</v>
      </c>
      <c r="M19" s="416">
        <v>34</v>
      </c>
      <c r="N19" s="417">
        <v>5.0346000000000002</v>
      </c>
      <c r="O19" s="418">
        <v>0</v>
      </c>
      <c r="P19" s="419">
        <v>0</v>
      </c>
      <c r="Q19" s="416">
        <v>8</v>
      </c>
      <c r="R19" s="417">
        <v>0.48330000000000001</v>
      </c>
      <c r="S19" s="250">
        <v>11</v>
      </c>
      <c r="T19" s="377" t="str">
        <f t="shared" si="3"/>
        <v>Central Bank of India</v>
      </c>
      <c r="U19" s="418">
        <v>0</v>
      </c>
      <c r="V19" s="419">
        <v>0</v>
      </c>
      <c r="W19" s="416">
        <v>46</v>
      </c>
      <c r="X19" s="417">
        <v>4.4824000000000002</v>
      </c>
      <c r="Y19" s="418">
        <v>0</v>
      </c>
      <c r="Z19" s="419">
        <v>0</v>
      </c>
      <c r="AA19" s="416">
        <v>0</v>
      </c>
      <c r="AB19" s="417">
        <v>0</v>
      </c>
      <c r="AC19" s="378">
        <f t="shared" si="4"/>
        <v>66</v>
      </c>
      <c r="AD19" s="378">
        <f t="shared" si="4"/>
        <v>2.31</v>
      </c>
      <c r="AE19" s="378">
        <f t="shared" si="4"/>
        <v>1358</v>
      </c>
      <c r="AF19" s="378">
        <f t="shared" si="4"/>
        <v>88.487899999999996</v>
      </c>
      <c r="AG19" s="127"/>
      <c r="AH19" s="127"/>
      <c r="AI19" s="127"/>
      <c r="AJ19" s="127"/>
      <c r="AK19" s="127"/>
      <c r="AL19" s="127"/>
      <c r="AM19" s="127"/>
      <c r="AN19" s="127"/>
    </row>
    <row r="20" spans="1:40" s="244" customFormat="1" ht="14.25">
      <c r="A20" s="250">
        <v>12</v>
      </c>
      <c r="B20" s="377" t="s">
        <v>30</v>
      </c>
      <c r="C20" s="398">
        <v>25</v>
      </c>
      <c r="D20" s="399">
        <v>0.48</v>
      </c>
      <c r="E20" s="400">
        <v>144</v>
      </c>
      <c r="F20" s="415">
        <v>5.1100000000000003</v>
      </c>
      <c r="G20" s="398">
        <v>52</v>
      </c>
      <c r="H20" s="399">
        <v>1.48</v>
      </c>
      <c r="I20" s="400">
        <v>646</v>
      </c>
      <c r="J20" s="415">
        <v>13.79</v>
      </c>
      <c r="K20" s="398">
        <v>3</v>
      </c>
      <c r="L20" s="399">
        <v>0.13</v>
      </c>
      <c r="M20" s="400">
        <v>9</v>
      </c>
      <c r="N20" s="415">
        <v>0.04</v>
      </c>
      <c r="O20" s="398">
        <v>0</v>
      </c>
      <c r="P20" s="399">
        <v>0</v>
      </c>
      <c r="Q20" s="400">
        <v>0</v>
      </c>
      <c r="R20" s="415">
        <v>0</v>
      </c>
      <c r="S20" s="250">
        <v>12</v>
      </c>
      <c r="T20" s="377" t="str">
        <f t="shared" si="3"/>
        <v>Dena Bank</v>
      </c>
      <c r="U20" s="398">
        <v>0</v>
      </c>
      <c r="V20" s="399">
        <v>0</v>
      </c>
      <c r="W20" s="400">
        <v>0</v>
      </c>
      <c r="X20" s="415">
        <v>0</v>
      </c>
      <c r="Y20" s="398">
        <v>0</v>
      </c>
      <c r="Z20" s="399">
        <v>0</v>
      </c>
      <c r="AA20" s="400">
        <v>1</v>
      </c>
      <c r="AB20" s="415">
        <v>0.09</v>
      </c>
      <c r="AC20" s="378">
        <f t="shared" si="4"/>
        <v>80</v>
      </c>
      <c r="AD20" s="378">
        <f t="shared" si="4"/>
        <v>2.09</v>
      </c>
      <c r="AE20" s="378">
        <f t="shared" si="4"/>
        <v>800</v>
      </c>
      <c r="AF20" s="378">
        <f t="shared" si="4"/>
        <v>19.029999999999998</v>
      </c>
      <c r="AG20" s="127"/>
      <c r="AH20" s="127"/>
      <c r="AI20" s="127"/>
      <c r="AJ20" s="127"/>
      <c r="AK20" s="127"/>
      <c r="AL20" s="127"/>
      <c r="AM20" s="127"/>
      <c r="AN20" s="127"/>
    </row>
    <row r="21" spans="1:40" s="244" customFormat="1" ht="14.25">
      <c r="A21" s="250">
        <v>13</v>
      </c>
      <c r="B21" s="377" t="s">
        <v>31</v>
      </c>
      <c r="C21" s="398">
        <v>56</v>
      </c>
      <c r="D21" s="399">
        <v>1.41</v>
      </c>
      <c r="E21" s="400">
        <v>388</v>
      </c>
      <c r="F21" s="415">
        <v>5.21</v>
      </c>
      <c r="G21" s="398">
        <v>684</v>
      </c>
      <c r="H21" s="399">
        <v>8.0831999999999997</v>
      </c>
      <c r="I21" s="400">
        <v>4744</v>
      </c>
      <c r="J21" s="415">
        <v>38.14</v>
      </c>
      <c r="K21" s="398">
        <v>0</v>
      </c>
      <c r="L21" s="399">
        <v>0</v>
      </c>
      <c r="M21" s="416">
        <v>0</v>
      </c>
      <c r="N21" s="417">
        <v>0</v>
      </c>
      <c r="O21" s="418">
        <v>0</v>
      </c>
      <c r="P21" s="419">
        <v>0</v>
      </c>
      <c r="Q21" s="416">
        <v>0</v>
      </c>
      <c r="R21" s="417">
        <v>0</v>
      </c>
      <c r="S21" s="250">
        <v>13</v>
      </c>
      <c r="T21" s="377" t="str">
        <f t="shared" si="3"/>
        <v xml:space="preserve">Indian Bank </v>
      </c>
      <c r="U21" s="418">
        <v>0</v>
      </c>
      <c r="V21" s="419">
        <v>0</v>
      </c>
      <c r="W21" s="416">
        <v>0</v>
      </c>
      <c r="X21" s="417">
        <v>0</v>
      </c>
      <c r="Y21" s="418">
        <v>0</v>
      </c>
      <c r="Z21" s="419">
        <v>0</v>
      </c>
      <c r="AA21" s="416">
        <v>0</v>
      </c>
      <c r="AB21" s="417">
        <v>0</v>
      </c>
      <c r="AC21" s="378">
        <f t="shared" si="4"/>
        <v>740</v>
      </c>
      <c r="AD21" s="378">
        <f t="shared" si="4"/>
        <v>9.4931999999999999</v>
      </c>
      <c r="AE21" s="378">
        <f t="shared" si="4"/>
        <v>5132</v>
      </c>
      <c r="AF21" s="378">
        <f t="shared" si="4"/>
        <v>43.35</v>
      </c>
      <c r="AG21" s="127"/>
      <c r="AH21" s="127"/>
      <c r="AI21" s="127"/>
      <c r="AJ21" s="127"/>
      <c r="AK21" s="127"/>
      <c r="AL21" s="127"/>
      <c r="AM21" s="127"/>
      <c r="AN21" s="127"/>
    </row>
    <row r="22" spans="1:40" s="244" customFormat="1" ht="14.25">
      <c r="A22" s="250">
        <v>14</v>
      </c>
      <c r="B22" s="377" t="s">
        <v>32</v>
      </c>
      <c r="C22" s="398">
        <v>7</v>
      </c>
      <c r="D22" s="399">
        <v>0.27</v>
      </c>
      <c r="E22" s="400">
        <v>7669</v>
      </c>
      <c r="F22" s="415">
        <v>99.054699999999997</v>
      </c>
      <c r="G22" s="398">
        <v>22</v>
      </c>
      <c r="H22" s="399">
        <v>0.28799999999999998</v>
      </c>
      <c r="I22" s="400">
        <v>20532</v>
      </c>
      <c r="J22" s="415">
        <v>294.90859999999998</v>
      </c>
      <c r="K22" s="398">
        <v>0</v>
      </c>
      <c r="L22" s="399">
        <v>0</v>
      </c>
      <c r="M22" s="400">
        <v>3</v>
      </c>
      <c r="N22" s="415">
        <v>0.1925</v>
      </c>
      <c r="O22" s="398">
        <v>0</v>
      </c>
      <c r="P22" s="399">
        <v>0</v>
      </c>
      <c r="Q22" s="400">
        <v>0</v>
      </c>
      <c r="R22" s="415">
        <v>0</v>
      </c>
      <c r="S22" s="250">
        <v>14</v>
      </c>
      <c r="T22" s="377" t="str">
        <f t="shared" si="3"/>
        <v>Indian Overseas Bank</v>
      </c>
      <c r="U22" s="398">
        <v>0</v>
      </c>
      <c r="V22" s="399">
        <v>0</v>
      </c>
      <c r="W22" s="400">
        <v>0</v>
      </c>
      <c r="X22" s="415">
        <v>0</v>
      </c>
      <c r="Y22" s="398">
        <v>0</v>
      </c>
      <c r="Z22" s="399">
        <v>0</v>
      </c>
      <c r="AA22" s="400">
        <v>5</v>
      </c>
      <c r="AB22" s="415">
        <v>5.0099999999999999E-2</v>
      </c>
      <c r="AC22" s="378">
        <f t="shared" si="4"/>
        <v>29</v>
      </c>
      <c r="AD22" s="378">
        <f t="shared" si="4"/>
        <v>0.55800000000000005</v>
      </c>
      <c r="AE22" s="378">
        <f t="shared" si="4"/>
        <v>28209</v>
      </c>
      <c r="AF22" s="378">
        <f t="shared" si="4"/>
        <v>394.20589999999999</v>
      </c>
      <c r="AG22" s="127"/>
      <c r="AH22" s="127"/>
      <c r="AI22" s="127"/>
      <c r="AJ22" s="127"/>
      <c r="AK22" s="127"/>
      <c r="AL22" s="127"/>
      <c r="AM22" s="127"/>
      <c r="AN22" s="127"/>
    </row>
    <row r="23" spans="1:40" s="244" customFormat="1" ht="14.25">
      <c r="A23" s="250">
        <v>15</v>
      </c>
      <c r="B23" s="377" t="s">
        <v>33</v>
      </c>
      <c r="C23" s="418">
        <v>43</v>
      </c>
      <c r="D23" s="419">
        <v>4.6437999999999997</v>
      </c>
      <c r="E23" s="416">
        <v>516</v>
      </c>
      <c r="F23" s="417">
        <v>39.972000000000001</v>
      </c>
      <c r="G23" s="418">
        <v>122</v>
      </c>
      <c r="H23" s="419">
        <v>7.6863000000000001</v>
      </c>
      <c r="I23" s="400">
        <v>1343</v>
      </c>
      <c r="J23" s="415">
        <v>68.958200000000005</v>
      </c>
      <c r="K23" s="398">
        <v>3</v>
      </c>
      <c r="L23" s="399">
        <v>0.38429999999999997</v>
      </c>
      <c r="M23" s="400">
        <v>18</v>
      </c>
      <c r="N23" s="415">
        <v>1.2685999999999999</v>
      </c>
      <c r="O23" s="398">
        <v>0</v>
      </c>
      <c r="P23" s="399">
        <v>0</v>
      </c>
      <c r="Q23" s="400">
        <v>1</v>
      </c>
      <c r="R23" s="415">
        <v>6.7199999999999996E-2</v>
      </c>
      <c r="S23" s="250">
        <v>15</v>
      </c>
      <c r="T23" s="377" t="str">
        <f t="shared" si="3"/>
        <v>Oriental Bank of Commerce</v>
      </c>
      <c r="U23" s="398">
        <v>0</v>
      </c>
      <c r="V23" s="399">
        <v>0</v>
      </c>
      <c r="W23" s="400">
        <v>13</v>
      </c>
      <c r="X23" s="415">
        <v>0.86370000000000002</v>
      </c>
      <c r="Y23" s="398">
        <v>0</v>
      </c>
      <c r="Z23" s="399">
        <v>0</v>
      </c>
      <c r="AA23" s="400">
        <v>0</v>
      </c>
      <c r="AB23" s="415">
        <v>0</v>
      </c>
      <c r="AC23" s="378">
        <f t="shared" si="4"/>
        <v>168</v>
      </c>
      <c r="AD23" s="378">
        <f t="shared" si="4"/>
        <v>12.714399999999999</v>
      </c>
      <c r="AE23" s="378">
        <f t="shared" si="4"/>
        <v>1891</v>
      </c>
      <c r="AF23" s="378">
        <f t="shared" si="4"/>
        <v>111.12970000000001</v>
      </c>
      <c r="AG23" s="127"/>
      <c r="AH23" s="127"/>
      <c r="AI23" s="127"/>
      <c r="AJ23" s="127"/>
      <c r="AK23" s="127"/>
      <c r="AL23" s="127"/>
      <c r="AM23" s="127"/>
      <c r="AN23" s="127"/>
    </row>
    <row r="24" spans="1:40" s="244" customFormat="1" ht="14.25">
      <c r="A24" s="250">
        <v>16</v>
      </c>
      <c r="B24" s="377" t="s">
        <v>34</v>
      </c>
      <c r="C24" s="398">
        <v>116</v>
      </c>
      <c r="D24" s="399">
        <v>3.5173000000000001</v>
      </c>
      <c r="E24" s="400">
        <v>410</v>
      </c>
      <c r="F24" s="415">
        <v>37.335700000000003</v>
      </c>
      <c r="G24" s="398">
        <v>378</v>
      </c>
      <c r="H24" s="399">
        <v>13.156599999999999</v>
      </c>
      <c r="I24" s="400">
        <v>2107</v>
      </c>
      <c r="J24" s="415">
        <v>65.622</v>
      </c>
      <c r="K24" s="398">
        <v>8</v>
      </c>
      <c r="L24" s="399">
        <v>0.13769999999999999</v>
      </c>
      <c r="M24" s="400">
        <v>34</v>
      </c>
      <c r="N24" s="415">
        <v>2.8605999999999998</v>
      </c>
      <c r="O24" s="398">
        <v>2</v>
      </c>
      <c r="P24" s="399">
        <v>8.8099999999999998E-2</v>
      </c>
      <c r="Q24" s="400">
        <v>2</v>
      </c>
      <c r="R24" s="415">
        <v>0.2923</v>
      </c>
      <c r="S24" s="250">
        <v>16</v>
      </c>
      <c r="T24" s="377" t="str">
        <f t="shared" si="3"/>
        <v>Punjab National Bank</v>
      </c>
      <c r="U24" s="398">
        <v>14</v>
      </c>
      <c r="V24" s="399">
        <v>3.5672999999999999</v>
      </c>
      <c r="W24" s="400">
        <v>68</v>
      </c>
      <c r="X24" s="415">
        <v>8.0150000000000006</v>
      </c>
      <c r="Y24" s="398">
        <v>0</v>
      </c>
      <c r="Z24" s="399">
        <v>0</v>
      </c>
      <c r="AA24" s="400">
        <v>0</v>
      </c>
      <c r="AB24" s="415">
        <v>0</v>
      </c>
      <c r="AC24" s="378">
        <f t="shared" si="4"/>
        <v>518</v>
      </c>
      <c r="AD24" s="378">
        <f t="shared" si="4"/>
        <v>20.466999999999999</v>
      </c>
      <c r="AE24" s="378">
        <f t="shared" si="4"/>
        <v>2621</v>
      </c>
      <c r="AF24" s="378">
        <f t="shared" si="4"/>
        <v>114.12560000000001</v>
      </c>
      <c r="AG24" s="127"/>
      <c r="AH24" s="127"/>
      <c r="AI24" s="127"/>
      <c r="AJ24" s="127"/>
      <c r="AK24" s="127"/>
      <c r="AL24" s="127"/>
      <c r="AM24" s="127"/>
      <c r="AN24" s="127"/>
    </row>
    <row r="25" spans="1:40" s="244" customFormat="1" ht="14.25">
      <c r="A25" s="250">
        <v>17</v>
      </c>
      <c r="B25" s="377" t="s">
        <v>35</v>
      </c>
      <c r="C25" s="398">
        <v>8</v>
      </c>
      <c r="D25" s="399">
        <v>0.32600000000000001</v>
      </c>
      <c r="E25" s="400">
        <v>49</v>
      </c>
      <c r="F25" s="415">
        <v>2.34</v>
      </c>
      <c r="G25" s="398">
        <v>35</v>
      </c>
      <c r="H25" s="399">
        <v>0.91249999999999998</v>
      </c>
      <c r="I25" s="400">
        <v>94</v>
      </c>
      <c r="J25" s="415">
        <v>5.58</v>
      </c>
      <c r="K25" s="398">
        <v>5</v>
      </c>
      <c r="L25" s="399">
        <v>0.38</v>
      </c>
      <c r="M25" s="400">
        <v>38</v>
      </c>
      <c r="N25" s="415">
        <v>3.82</v>
      </c>
      <c r="O25" s="398">
        <v>0</v>
      </c>
      <c r="P25" s="399">
        <v>0</v>
      </c>
      <c r="Q25" s="400">
        <v>0</v>
      </c>
      <c r="R25" s="415">
        <v>0</v>
      </c>
      <c r="S25" s="250">
        <v>17</v>
      </c>
      <c r="T25" s="377" t="str">
        <f t="shared" si="3"/>
        <v>Punjab and Synd Bank</v>
      </c>
      <c r="U25" s="398">
        <v>0</v>
      </c>
      <c r="V25" s="399">
        <v>0</v>
      </c>
      <c r="W25" s="400">
        <v>0</v>
      </c>
      <c r="X25" s="415">
        <v>0</v>
      </c>
      <c r="Y25" s="398">
        <v>0</v>
      </c>
      <c r="Z25" s="399">
        <v>0</v>
      </c>
      <c r="AA25" s="400">
        <v>0</v>
      </c>
      <c r="AB25" s="415">
        <v>0</v>
      </c>
      <c r="AC25" s="378">
        <f t="shared" si="4"/>
        <v>48</v>
      </c>
      <c r="AD25" s="378">
        <f t="shared" si="4"/>
        <v>1.6185</v>
      </c>
      <c r="AE25" s="378">
        <f t="shared" si="4"/>
        <v>181</v>
      </c>
      <c r="AF25" s="378">
        <f t="shared" si="4"/>
        <v>11.74</v>
      </c>
      <c r="AG25" s="127"/>
      <c r="AH25" s="127"/>
      <c r="AI25" s="127"/>
      <c r="AJ25" s="127"/>
      <c r="AK25" s="127"/>
      <c r="AL25" s="127"/>
      <c r="AM25" s="127"/>
      <c r="AN25" s="127"/>
    </row>
    <row r="26" spans="1:40" s="244" customFormat="1" ht="14.25">
      <c r="A26" s="250">
        <v>18</v>
      </c>
      <c r="B26" s="377" t="s">
        <v>36</v>
      </c>
      <c r="C26" s="398">
        <v>243</v>
      </c>
      <c r="D26" s="399">
        <v>2.6</v>
      </c>
      <c r="E26" s="400">
        <v>480</v>
      </c>
      <c r="F26" s="415">
        <v>9.1999999999999993</v>
      </c>
      <c r="G26" s="398">
        <v>280</v>
      </c>
      <c r="H26" s="399">
        <v>3.85</v>
      </c>
      <c r="I26" s="400">
        <v>840</v>
      </c>
      <c r="J26" s="415">
        <v>17.2</v>
      </c>
      <c r="K26" s="398">
        <v>0</v>
      </c>
      <c r="L26" s="399">
        <v>0</v>
      </c>
      <c r="M26" s="400">
        <v>0</v>
      </c>
      <c r="N26" s="415">
        <v>0</v>
      </c>
      <c r="O26" s="398">
        <v>0</v>
      </c>
      <c r="P26" s="399">
        <v>0</v>
      </c>
      <c r="Q26" s="400">
        <v>0</v>
      </c>
      <c r="R26" s="415">
        <v>0</v>
      </c>
      <c r="S26" s="250">
        <v>18</v>
      </c>
      <c r="T26" s="377" t="str">
        <f t="shared" si="3"/>
        <v>UCO Bank</v>
      </c>
      <c r="U26" s="398">
        <v>0</v>
      </c>
      <c r="V26" s="399">
        <v>0</v>
      </c>
      <c r="W26" s="400">
        <v>80</v>
      </c>
      <c r="X26" s="415">
        <v>1.2</v>
      </c>
      <c r="Y26" s="398">
        <v>0</v>
      </c>
      <c r="Z26" s="399">
        <v>0</v>
      </c>
      <c r="AA26" s="400">
        <v>0</v>
      </c>
      <c r="AB26" s="415">
        <v>0</v>
      </c>
      <c r="AC26" s="378">
        <f t="shared" si="4"/>
        <v>523</v>
      </c>
      <c r="AD26" s="378">
        <f t="shared" si="4"/>
        <v>6.45</v>
      </c>
      <c r="AE26" s="378">
        <f t="shared" si="4"/>
        <v>1400</v>
      </c>
      <c r="AF26" s="378">
        <f t="shared" si="4"/>
        <v>27.599999999999998</v>
      </c>
      <c r="AG26" s="127"/>
      <c r="AH26" s="127"/>
      <c r="AI26" s="127"/>
      <c r="AJ26" s="127"/>
      <c r="AK26" s="127"/>
      <c r="AL26" s="127"/>
      <c r="AM26" s="127"/>
      <c r="AN26" s="127"/>
    </row>
    <row r="27" spans="1:40" s="244" customFormat="1" ht="14.25">
      <c r="A27" s="250">
        <v>19</v>
      </c>
      <c r="B27" s="377" t="s">
        <v>37</v>
      </c>
      <c r="C27" s="398">
        <v>354</v>
      </c>
      <c r="D27" s="399">
        <v>10.255599999999999</v>
      </c>
      <c r="E27" s="400">
        <v>1623</v>
      </c>
      <c r="F27" s="415">
        <v>72.7166</v>
      </c>
      <c r="G27" s="398">
        <v>2067</v>
      </c>
      <c r="H27" s="399">
        <v>41.530900000000003</v>
      </c>
      <c r="I27" s="400">
        <v>10970</v>
      </c>
      <c r="J27" s="415">
        <v>297.81049999999999</v>
      </c>
      <c r="K27" s="398">
        <v>7</v>
      </c>
      <c r="L27" s="399">
        <v>0.62009999999999998</v>
      </c>
      <c r="M27" s="400">
        <v>17</v>
      </c>
      <c r="N27" s="415">
        <v>1.5454000000000001</v>
      </c>
      <c r="O27" s="398">
        <v>1</v>
      </c>
      <c r="P27" s="399">
        <v>4.4000000000000003E-3</v>
      </c>
      <c r="Q27" s="400">
        <v>63</v>
      </c>
      <c r="R27" s="415">
        <v>0.9103</v>
      </c>
      <c r="S27" s="250">
        <v>19</v>
      </c>
      <c r="T27" s="377" t="str">
        <f t="shared" si="3"/>
        <v>Union Bank Of India</v>
      </c>
      <c r="U27" s="398">
        <v>85</v>
      </c>
      <c r="V27" s="399">
        <v>6.1241000000000003</v>
      </c>
      <c r="W27" s="400">
        <v>522</v>
      </c>
      <c r="X27" s="415">
        <v>54.91</v>
      </c>
      <c r="Y27" s="398">
        <v>0</v>
      </c>
      <c r="Z27" s="399">
        <v>0</v>
      </c>
      <c r="AA27" s="400">
        <v>0</v>
      </c>
      <c r="AB27" s="415">
        <v>0</v>
      </c>
      <c r="AC27" s="378">
        <f t="shared" si="4"/>
        <v>2514</v>
      </c>
      <c r="AD27" s="378">
        <f t="shared" si="4"/>
        <v>58.5351</v>
      </c>
      <c r="AE27" s="378">
        <f t="shared" si="4"/>
        <v>13195</v>
      </c>
      <c r="AF27" s="378">
        <f t="shared" si="4"/>
        <v>427.89279999999997</v>
      </c>
      <c r="AG27" s="127"/>
      <c r="AH27" s="127"/>
      <c r="AI27" s="127"/>
      <c r="AJ27" s="127"/>
      <c r="AK27" s="127"/>
      <c r="AL27" s="127"/>
      <c r="AM27" s="127"/>
      <c r="AN27" s="127"/>
    </row>
    <row r="28" spans="1:40" s="244" customFormat="1" ht="14.25">
      <c r="A28" s="250">
        <v>20</v>
      </c>
      <c r="B28" s="377" t="s">
        <v>38</v>
      </c>
      <c r="C28" s="398">
        <v>9</v>
      </c>
      <c r="D28" s="399">
        <v>0.3009</v>
      </c>
      <c r="E28" s="400">
        <v>46</v>
      </c>
      <c r="F28" s="415">
        <v>3.76</v>
      </c>
      <c r="G28" s="398">
        <v>19</v>
      </c>
      <c r="H28" s="399">
        <v>0.59</v>
      </c>
      <c r="I28" s="400">
        <v>120</v>
      </c>
      <c r="J28" s="415">
        <v>35.51</v>
      </c>
      <c r="K28" s="398">
        <v>0</v>
      </c>
      <c r="L28" s="399">
        <v>0</v>
      </c>
      <c r="M28" s="400">
        <v>1</v>
      </c>
      <c r="N28" s="415">
        <v>0.2</v>
      </c>
      <c r="O28" s="398">
        <v>0</v>
      </c>
      <c r="P28" s="399">
        <v>0</v>
      </c>
      <c r="Q28" s="400">
        <v>0</v>
      </c>
      <c r="R28" s="415">
        <v>0</v>
      </c>
      <c r="S28" s="250">
        <v>20</v>
      </c>
      <c r="T28" s="377" t="str">
        <f t="shared" si="3"/>
        <v>United Bank of India</v>
      </c>
      <c r="U28" s="398">
        <v>0</v>
      </c>
      <c r="V28" s="399">
        <v>0</v>
      </c>
      <c r="W28" s="400">
        <v>0</v>
      </c>
      <c r="X28" s="415">
        <v>0</v>
      </c>
      <c r="Y28" s="398">
        <v>0</v>
      </c>
      <c r="Z28" s="399">
        <v>0</v>
      </c>
      <c r="AA28" s="400">
        <v>0</v>
      </c>
      <c r="AB28" s="415">
        <v>0</v>
      </c>
      <c r="AC28" s="378">
        <f t="shared" si="4"/>
        <v>28</v>
      </c>
      <c r="AD28" s="378">
        <f t="shared" si="4"/>
        <v>0.89090000000000003</v>
      </c>
      <c r="AE28" s="378">
        <f t="shared" si="4"/>
        <v>167</v>
      </c>
      <c r="AF28" s="378">
        <f t="shared" si="4"/>
        <v>39.47</v>
      </c>
      <c r="AG28" s="127"/>
      <c r="AH28" s="127"/>
      <c r="AI28" s="127"/>
      <c r="AJ28" s="127"/>
      <c r="AK28" s="127"/>
      <c r="AL28" s="127"/>
      <c r="AM28" s="127"/>
      <c r="AN28" s="127"/>
    </row>
    <row r="29" spans="1:40" s="244" customFormat="1" ht="15.75" customHeight="1">
      <c r="A29" s="250">
        <v>21</v>
      </c>
      <c r="B29" s="377" t="s">
        <v>39</v>
      </c>
      <c r="C29" s="398">
        <v>252</v>
      </c>
      <c r="D29" s="399">
        <v>31.138750000000002</v>
      </c>
      <c r="E29" s="400">
        <v>1678</v>
      </c>
      <c r="F29" s="415">
        <v>198.43176800000001</v>
      </c>
      <c r="G29" s="398">
        <v>1228</v>
      </c>
      <c r="H29" s="399">
        <v>61.918387000000003</v>
      </c>
      <c r="I29" s="400">
        <v>4296</v>
      </c>
      <c r="J29" s="415">
        <v>253.88545500000001</v>
      </c>
      <c r="K29" s="398">
        <v>1</v>
      </c>
      <c r="L29" s="399">
        <v>2.1000000000000001E-2</v>
      </c>
      <c r="M29" s="400">
        <v>46</v>
      </c>
      <c r="N29" s="415">
        <v>6.7580770000000001</v>
      </c>
      <c r="O29" s="398">
        <v>1</v>
      </c>
      <c r="P29" s="399">
        <v>0.28000000000000003</v>
      </c>
      <c r="Q29" s="400">
        <v>7</v>
      </c>
      <c r="R29" s="415">
        <v>0.77059900000000003</v>
      </c>
      <c r="S29" s="250">
        <v>21</v>
      </c>
      <c r="T29" s="377" t="str">
        <f t="shared" si="3"/>
        <v>IDBI Bank</v>
      </c>
      <c r="U29" s="398">
        <v>57</v>
      </c>
      <c r="V29" s="399">
        <v>2.7825570000000002</v>
      </c>
      <c r="W29" s="400">
        <v>238</v>
      </c>
      <c r="X29" s="415">
        <v>29.801074</v>
      </c>
      <c r="Y29" s="398">
        <v>1</v>
      </c>
      <c r="Z29" s="399">
        <v>0.03</v>
      </c>
      <c r="AA29" s="400">
        <v>2</v>
      </c>
      <c r="AB29" s="415">
        <v>5.2359999999999997E-2</v>
      </c>
      <c r="AC29" s="378">
        <f t="shared" si="4"/>
        <v>1540</v>
      </c>
      <c r="AD29" s="378">
        <f t="shared" si="4"/>
        <v>96.170694000000012</v>
      </c>
      <c r="AE29" s="378">
        <f t="shared" si="4"/>
        <v>6267</v>
      </c>
      <c r="AF29" s="378">
        <f t="shared" si="4"/>
        <v>489.69933300000002</v>
      </c>
      <c r="AG29" s="127"/>
      <c r="AH29" s="127"/>
      <c r="AI29" s="127"/>
      <c r="AJ29" s="127"/>
      <c r="AK29" s="127"/>
      <c r="AL29" s="127"/>
      <c r="AM29" s="127"/>
      <c r="AN29" s="127"/>
    </row>
    <row r="30" spans="1:40" s="245" customFormat="1">
      <c r="A30" s="246"/>
      <c r="B30" s="381" t="s">
        <v>40</v>
      </c>
      <c r="C30" s="382">
        <f>SUM(C14:C29)</f>
        <v>2002</v>
      </c>
      <c r="D30" s="420">
        <f t="shared" ref="D30:R30" si="5">SUM(D14:D29)</f>
        <v>100.54585</v>
      </c>
      <c r="E30" s="382">
        <f t="shared" si="5"/>
        <v>17845</v>
      </c>
      <c r="F30" s="420">
        <f t="shared" si="5"/>
        <v>787.40836799999988</v>
      </c>
      <c r="G30" s="382">
        <f t="shared" si="5"/>
        <v>7380</v>
      </c>
      <c r="H30" s="420">
        <f t="shared" si="5"/>
        <v>198.28628699999999</v>
      </c>
      <c r="I30" s="382">
        <f t="shared" si="5"/>
        <v>63891</v>
      </c>
      <c r="J30" s="420">
        <f t="shared" si="5"/>
        <v>1828.475455</v>
      </c>
      <c r="K30" s="382">
        <f t="shared" si="5"/>
        <v>43</v>
      </c>
      <c r="L30" s="420">
        <f t="shared" si="5"/>
        <v>3.1057999999999999</v>
      </c>
      <c r="M30" s="382">
        <f t="shared" si="5"/>
        <v>883</v>
      </c>
      <c r="N30" s="420">
        <f t="shared" si="5"/>
        <v>44.496676999999998</v>
      </c>
      <c r="O30" s="382">
        <f t="shared" si="5"/>
        <v>11</v>
      </c>
      <c r="P30" s="420">
        <f t="shared" si="5"/>
        <v>0.83479999999999999</v>
      </c>
      <c r="Q30" s="382">
        <f t="shared" si="5"/>
        <v>173</v>
      </c>
      <c r="R30" s="420">
        <f t="shared" si="5"/>
        <v>5.1711989999999997</v>
      </c>
      <c r="S30" s="246"/>
      <c r="T30" s="381" t="s">
        <v>40</v>
      </c>
      <c r="U30" s="382">
        <f>SUM(U14:U29)</f>
        <v>309</v>
      </c>
      <c r="V30" s="382">
        <f t="shared" ref="V30:AF30" si="6">SUM(V14:V29)</f>
        <v>24.060657000000003</v>
      </c>
      <c r="W30" s="382">
        <f t="shared" si="6"/>
        <v>2116</v>
      </c>
      <c r="X30" s="382">
        <f t="shared" si="6"/>
        <v>258.95187399999998</v>
      </c>
      <c r="Y30" s="382">
        <f t="shared" si="6"/>
        <v>2</v>
      </c>
      <c r="Z30" s="382">
        <f t="shared" si="6"/>
        <v>0.26</v>
      </c>
      <c r="AA30" s="382">
        <f t="shared" si="6"/>
        <v>10</v>
      </c>
      <c r="AB30" s="382">
        <f t="shared" si="6"/>
        <v>0.68135999999999997</v>
      </c>
      <c r="AC30" s="382">
        <f t="shared" si="6"/>
        <v>9747</v>
      </c>
      <c r="AD30" s="382">
        <f t="shared" si="6"/>
        <v>327.09339399999999</v>
      </c>
      <c r="AE30" s="382">
        <f t="shared" si="6"/>
        <v>84918</v>
      </c>
      <c r="AF30" s="382">
        <f t="shared" si="6"/>
        <v>2925.1849329999995</v>
      </c>
      <c r="AG30" s="421"/>
      <c r="AH30" s="421"/>
      <c r="AI30" s="421"/>
      <c r="AJ30" s="421"/>
      <c r="AK30" s="421"/>
      <c r="AL30" s="421"/>
      <c r="AM30" s="421"/>
      <c r="AN30" s="421"/>
    </row>
    <row r="31" spans="1:40" s="244" customFormat="1" ht="5.25" customHeight="1">
      <c r="A31" s="250"/>
      <c r="B31" s="381"/>
      <c r="C31" s="398"/>
      <c r="D31" s="399"/>
      <c r="E31" s="400"/>
      <c r="F31" s="415"/>
      <c r="G31" s="398"/>
      <c r="H31" s="399"/>
      <c r="I31" s="400"/>
      <c r="J31" s="415"/>
      <c r="K31" s="398"/>
      <c r="L31" s="399"/>
      <c r="M31" s="400"/>
      <c r="N31" s="415"/>
      <c r="O31" s="398"/>
      <c r="P31" s="399"/>
      <c r="Q31" s="400"/>
      <c r="R31" s="415"/>
      <c r="S31" s="250"/>
      <c r="T31" s="381"/>
      <c r="U31" s="398"/>
      <c r="V31" s="399"/>
      <c r="W31" s="400"/>
      <c r="X31" s="415"/>
      <c r="Y31" s="398"/>
      <c r="Z31" s="399"/>
      <c r="AA31" s="400"/>
      <c r="AB31" s="415"/>
      <c r="AC31" s="378"/>
      <c r="AD31" s="387"/>
      <c r="AE31" s="388"/>
      <c r="AF31" s="422"/>
      <c r="AG31" s="127"/>
      <c r="AH31" s="127"/>
      <c r="AI31" s="127"/>
      <c r="AJ31" s="127"/>
      <c r="AK31" s="127"/>
      <c r="AL31" s="127"/>
      <c r="AM31" s="127"/>
      <c r="AN31" s="127"/>
    </row>
    <row r="32" spans="1:40" s="244" customFormat="1">
      <c r="A32" s="246" t="s">
        <v>41</v>
      </c>
      <c r="B32" s="381" t="s">
        <v>42</v>
      </c>
      <c r="C32" s="398"/>
      <c r="D32" s="399"/>
      <c r="E32" s="400"/>
      <c r="F32" s="415"/>
      <c r="G32" s="398"/>
      <c r="H32" s="399"/>
      <c r="I32" s="400"/>
      <c r="J32" s="415"/>
      <c r="K32" s="398"/>
      <c r="L32" s="399"/>
      <c r="M32" s="400"/>
      <c r="N32" s="415"/>
      <c r="O32" s="398"/>
      <c r="P32" s="399"/>
      <c r="Q32" s="400"/>
      <c r="R32" s="415"/>
      <c r="S32" s="246" t="s">
        <v>41</v>
      </c>
      <c r="T32" s="381" t="s">
        <v>42</v>
      </c>
      <c r="U32" s="398"/>
      <c r="V32" s="399"/>
      <c r="W32" s="400"/>
      <c r="X32" s="415"/>
      <c r="Y32" s="398"/>
      <c r="Z32" s="399"/>
      <c r="AA32" s="400"/>
      <c r="AB32" s="415"/>
      <c r="AC32" s="378"/>
      <c r="AD32" s="387"/>
      <c r="AE32" s="388"/>
      <c r="AF32" s="422"/>
      <c r="AG32" s="127"/>
      <c r="AH32" s="127"/>
      <c r="AI32" s="127"/>
      <c r="AJ32" s="127"/>
      <c r="AK32" s="127"/>
      <c r="AL32" s="127"/>
      <c r="AM32" s="127"/>
      <c r="AN32" s="127"/>
    </row>
    <row r="33" spans="1:40" s="244" customFormat="1" ht="14.25">
      <c r="A33" s="250">
        <v>22</v>
      </c>
      <c r="B33" s="377" t="s">
        <v>43</v>
      </c>
      <c r="C33" s="398">
        <v>858</v>
      </c>
      <c r="D33" s="399">
        <v>16.03</v>
      </c>
      <c r="E33" s="400">
        <v>2613</v>
      </c>
      <c r="F33" s="415">
        <v>110.87</v>
      </c>
      <c r="G33" s="398">
        <v>7093</v>
      </c>
      <c r="H33" s="399">
        <v>97.19</v>
      </c>
      <c r="I33" s="400">
        <v>17204</v>
      </c>
      <c r="J33" s="415">
        <v>399.78</v>
      </c>
      <c r="K33" s="398">
        <v>3</v>
      </c>
      <c r="L33" s="399">
        <v>0.12</v>
      </c>
      <c r="M33" s="400">
        <v>13</v>
      </c>
      <c r="N33" s="415">
        <v>0.97</v>
      </c>
      <c r="O33" s="398">
        <v>2</v>
      </c>
      <c r="P33" s="399">
        <v>0.01</v>
      </c>
      <c r="Q33" s="400">
        <v>9</v>
      </c>
      <c r="R33" s="415">
        <v>0.89</v>
      </c>
      <c r="S33" s="250">
        <v>22</v>
      </c>
      <c r="T33" s="377" t="str">
        <f t="shared" ref="T33:T50" si="7">B33</f>
        <v>Karnataka Bank Ltd</v>
      </c>
      <c r="U33" s="398">
        <v>135</v>
      </c>
      <c r="V33" s="399">
        <v>6.87</v>
      </c>
      <c r="W33" s="400">
        <v>435</v>
      </c>
      <c r="X33" s="415">
        <v>32.24</v>
      </c>
      <c r="Y33" s="398">
        <v>0</v>
      </c>
      <c r="Z33" s="399">
        <v>0</v>
      </c>
      <c r="AA33" s="400">
        <v>1</v>
      </c>
      <c r="AB33" s="415">
        <v>0.02</v>
      </c>
      <c r="AC33" s="378">
        <f t="shared" ref="AC33:AF51" si="8">SUM(C33+G33+K33+O33+U33+Y33)</f>
        <v>8091</v>
      </c>
      <c r="AD33" s="378">
        <f t="shared" si="8"/>
        <v>120.22000000000001</v>
      </c>
      <c r="AE33" s="378">
        <f t="shared" si="8"/>
        <v>20275</v>
      </c>
      <c r="AF33" s="378">
        <f t="shared" si="8"/>
        <v>544.77</v>
      </c>
      <c r="AG33" s="127"/>
      <c r="AH33" s="127"/>
      <c r="AI33" s="127"/>
      <c r="AJ33" s="127"/>
      <c r="AK33" s="127"/>
      <c r="AL33" s="127"/>
      <c r="AM33" s="127"/>
      <c r="AN33" s="127"/>
    </row>
    <row r="34" spans="1:40" s="244" customFormat="1" ht="15.75" customHeight="1">
      <c r="A34" s="250">
        <v>23</v>
      </c>
      <c r="B34" s="377" t="s">
        <v>44</v>
      </c>
      <c r="C34" s="423">
        <v>948</v>
      </c>
      <c r="D34" s="419">
        <v>8.0748999999999995</v>
      </c>
      <c r="E34" s="253">
        <v>1980</v>
      </c>
      <c r="F34" s="417">
        <v>26.308800000000002</v>
      </c>
      <c r="G34" s="423">
        <v>4564</v>
      </c>
      <c r="H34" s="419">
        <v>24.136900000000001</v>
      </c>
      <c r="I34" s="253">
        <v>8411</v>
      </c>
      <c r="J34" s="417">
        <v>74.497600000000006</v>
      </c>
      <c r="K34" s="423">
        <v>1</v>
      </c>
      <c r="L34" s="419">
        <v>2.9700000000000001E-2</v>
      </c>
      <c r="M34" s="253">
        <v>24</v>
      </c>
      <c r="N34" s="417">
        <v>13.9116</v>
      </c>
      <c r="O34" s="423">
        <v>0</v>
      </c>
      <c r="P34" s="419">
        <v>0</v>
      </c>
      <c r="Q34" s="253">
        <v>2</v>
      </c>
      <c r="R34" s="417">
        <v>2.6100000000000002E-2</v>
      </c>
      <c r="S34" s="250">
        <v>23</v>
      </c>
      <c r="T34" s="377" t="str">
        <f t="shared" si="7"/>
        <v>Kotak Mahendra Bank</v>
      </c>
      <c r="U34" s="423">
        <v>10</v>
      </c>
      <c r="V34" s="419">
        <v>2.8662999999999998</v>
      </c>
      <c r="W34" s="253">
        <v>189</v>
      </c>
      <c r="X34" s="417">
        <v>97.840100000000007</v>
      </c>
      <c r="Y34" s="423">
        <v>0</v>
      </c>
      <c r="Z34" s="419">
        <v>0</v>
      </c>
      <c r="AA34" s="253">
        <v>1</v>
      </c>
      <c r="AB34" s="417">
        <v>1E-3</v>
      </c>
      <c r="AC34" s="378">
        <f t="shared" si="8"/>
        <v>5523</v>
      </c>
      <c r="AD34" s="378">
        <f t="shared" si="8"/>
        <v>35.107799999999997</v>
      </c>
      <c r="AE34" s="378">
        <f t="shared" si="8"/>
        <v>10607</v>
      </c>
      <c r="AF34" s="378">
        <f t="shared" si="8"/>
        <v>212.58520000000001</v>
      </c>
      <c r="AG34" s="127"/>
      <c r="AH34" s="127"/>
      <c r="AI34" s="127"/>
      <c r="AJ34" s="127"/>
      <c r="AK34" s="127"/>
      <c r="AL34" s="127"/>
      <c r="AM34" s="127"/>
      <c r="AN34" s="127"/>
    </row>
    <row r="35" spans="1:40" s="244" customFormat="1" ht="14.25">
      <c r="A35" s="250">
        <v>24</v>
      </c>
      <c r="B35" s="377" t="s">
        <v>45</v>
      </c>
      <c r="C35" s="398">
        <v>0</v>
      </c>
      <c r="D35" s="399">
        <v>0</v>
      </c>
      <c r="E35" s="400">
        <v>0</v>
      </c>
      <c r="F35" s="415">
        <v>0</v>
      </c>
      <c r="G35" s="398">
        <v>0</v>
      </c>
      <c r="H35" s="399">
        <v>0</v>
      </c>
      <c r="I35" s="400">
        <v>0</v>
      </c>
      <c r="J35" s="415">
        <v>0</v>
      </c>
      <c r="K35" s="398">
        <v>0</v>
      </c>
      <c r="L35" s="399">
        <v>0</v>
      </c>
      <c r="M35" s="400">
        <v>0</v>
      </c>
      <c r="N35" s="415">
        <v>0</v>
      </c>
      <c r="O35" s="398">
        <v>0</v>
      </c>
      <c r="P35" s="399">
        <v>0</v>
      </c>
      <c r="Q35" s="400">
        <v>0</v>
      </c>
      <c r="R35" s="415">
        <v>0</v>
      </c>
      <c r="S35" s="250">
        <v>24</v>
      </c>
      <c r="T35" s="377" t="str">
        <f t="shared" si="7"/>
        <v>Cathelic Syrian Bank Ltd.</v>
      </c>
      <c r="U35" s="398">
        <v>0</v>
      </c>
      <c r="V35" s="399">
        <v>0</v>
      </c>
      <c r="W35" s="400">
        <v>0</v>
      </c>
      <c r="X35" s="415">
        <v>0</v>
      </c>
      <c r="Y35" s="398">
        <v>0</v>
      </c>
      <c r="Z35" s="399">
        <v>0</v>
      </c>
      <c r="AA35" s="400">
        <v>0</v>
      </c>
      <c r="AB35" s="415">
        <v>0</v>
      </c>
      <c r="AC35" s="378">
        <f t="shared" si="8"/>
        <v>0</v>
      </c>
      <c r="AD35" s="378">
        <f t="shared" si="8"/>
        <v>0</v>
      </c>
      <c r="AE35" s="378">
        <f t="shared" si="8"/>
        <v>0</v>
      </c>
      <c r="AF35" s="378">
        <f t="shared" si="8"/>
        <v>0</v>
      </c>
      <c r="AG35" s="127"/>
      <c r="AH35" s="127"/>
      <c r="AI35" s="127"/>
      <c r="AJ35" s="127"/>
      <c r="AK35" s="127"/>
      <c r="AL35" s="127"/>
      <c r="AM35" s="127"/>
      <c r="AN35" s="127"/>
    </row>
    <row r="36" spans="1:40" s="244" customFormat="1" ht="14.25">
      <c r="A36" s="250">
        <v>25</v>
      </c>
      <c r="B36" s="377" t="s">
        <v>46</v>
      </c>
      <c r="C36" s="398">
        <v>0</v>
      </c>
      <c r="D36" s="399">
        <v>0</v>
      </c>
      <c r="E36" s="400">
        <v>0</v>
      </c>
      <c r="F36" s="415">
        <v>0</v>
      </c>
      <c r="G36" s="398">
        <v>0</v>
      </c>
      <c r="H36" s="399">
        <v>0</v>
      </c>
      <c r="I36" s="400">
        <v>0</v>
      </c>
      <c r="J36" s="415">
        <v>0</v>
      </c>
      <c r="K36" s="398">
        <v>0</v>
      </c>
      <c r="L36" s="399">
        <v>0</v>
      </c>
      <c r="M36" s="400">
        <v>1</v>
      </c>
      <c r="N36" s="415">
        <v>7.7999999999999996E-3</v>
      </c>
      <c r="O36" s="398">
        <v>0</v>
      </c>
      <c r="P36" s="399">
        <v>0</v>
      </c>
      <c r="Q36" s="400">
        <v>0</v>
      </c>
      <c r="R36" s="415">
        <v>0</v>
      </c>
      <c r="S36" s="250">
        <v>25</v>
      </c>
      <c r="T36" s="377" t="str">
        <f t="shared" si="7"/>
        <v>City Union Bank Ltd</v>
      </c>
      <c r="U36" s="398">
        <v>0</v>
      </c>
      <c r="V36" s="399">
        <v>0</v>
      </c>
      <c r="W36" s="400">
        <v>1</v>
      </c>
      <c r="X36" s="415">
        <v>2.5600000000000001E-2</v>
      </c>
      <c r="Y36" s="398">
        <v>0</v>
      </c>
      <c r="Z36" s="399">
        <v>0</v>
      </c>
      <c r="AA36" s="400">
        <v>0</v>
      </c>
      <c r="AB36" s="415">
        <v>0</v>
      </c>
      <c r="AC36" s="378">
        <f t="shared" si="8"/>
        <v>0</v>
      </c>
      <c r="AD36" s="378">
        <f t="shared" si="8"/>
        <v>0</v>
      </c>
      <c r="AE36" s="378">
        <f t="shared" si="8"/>
        <v>2</v>
      </c>
      <c r="AF36" s="378">
        <f t="shared" si="8"/>
        <v>3.3399999999999999E-2</v>
      </c>
      <c r="AG36" s="127"/>
      <c r="AH36" s="127"/>
      <c r="AI36" s="127"/>
      <c r="AJ36" s="127"/>
      <c r="AK36" s="127"/>
      <c r="AL36" s="127"/>
      <c r="AM36" s="127"/>
      <c r="AN36" s="127"/>
    </row>
    <row r="37" spans="1:40" s="244" customFormat="1" ht="14.25">
      <c r="A37" s="250">
        <v>26</v>
      </c>
      <c r="B37" s="377" t="s">
        <v>47</v>
      </c>
      <c r="C37" s="398">
        <v>91</v>
      </c>
      <c r="D37" s="399">
        <v>1.74</v>
      </c>
      <c r="E37" s="400">
        <v>491</v>
      </c>
      <c r="F37" s="415">
        <v>10.24</v>
      </c>
      <c r="G37" s="398">
        <v>111</v>
      </c>
      <c r="H37" s="399">
        <v>1.44</v>
      </c>
      <c r="I37" s="400">
        <v>723</v>
      </c>
      <c r="J37" s="415">
        <v>9.4600000000000009</v>
      </c>
      <c r="K37" s="398">
        <v>0</v>
      </c>
      <c r="L37" s="399">
        <v>0</v>
      </c>
      <c r="M37" s="400">
        <v>0</v>
      </c>
      <c r="N37" s="415">
        <v>0</v>
      </c>
      <c r="O37" s="398">
        <v>0</v>
      </c>
      <c r="P37" s="399">
        <v>0</v>
      </c>
      <c r="Q37" s="400">
        <v>0</v>
      </c>
      <c r="R37" s="415">
        <v>0</v>
      </c>
      <c r="S37" s="250">
        <v>26</v>
      </c>
      <c r="T37" s="377" t="str">
        <f t="shared" si="7"/>
        <v>Dhanalaxmi Bank Ltd.</v>
      </c>
      <c r="U37" s="398">
        <v>0</v>
      </c>
      <c r="V37" s="399">
        <v>0</v>
      </c>
      <c r="W37" s="400">
        <v>0</v>
      </c>
      <c r="X37" s="415">
        <v>0</v>
      </c>
      <c r="Y37" s="398">
        <v>0</v>
      </c>
      <c r="Z37" s="399">
        <v>0</v>
      </c>
      <c r="AA37" s="400">
        <v>0</v>
      </c>
      <c r="AB37" s="415">
        <v>0</v>
      </c>
      <c r="AC37" s="378">
        <f t="shared" si="8"/>
        <v>202</v>
      </c>
      <c r="AD37" s="378">
        <f t="shared" si="8"/>
        <v>3.1799999999999997</v>
      </c>
      <c r="AE37" s="378">
        <f t="shared" si="8"/>
        <v>1214</v>
      </c>
      <c r="AF37" s="378">
        <f t="shared" si="8"/>
        <v>19.700000000000003</v>
      </c>
      <c r="AG37" s="127"/>
      <c r="AH37" s="127"/>
      <c r="AI37" s="127"/>
      <c r="AJ37" s="127"/>
      <c r="AK37" s="127"/>
      <c r="AL37" s="127"/>
      <c r="AM37" s="127"/>
      <c r="AN37" s="127"/>
    </row>
    <row r="38" spans="1:40" s="244" customFormat="1" ht="14.25">
      <c r="A38" s="250">
        <v>27</v>
      </c>
      <c r="B38" s="377" t="s">
        <v>48</v>
      </c>
      <c r="C38" s="398">
        <v>2735</v>
      </c>
      <c r="D38" s="399">
        <v>97.8</v>
      </c>
      <c r="E38" s="400">
        <v>4741</v>
      </c>
      <c r="F38" s="415">
        <v>326.49</v>
      </c>
      <c r="G38" s="398">
        <v>4918</v>
      </c>
      <c r="H38" s="399">
        <v>104.62</v>
      </c>
      <c r="I38" s="400">
        <v>6449</v>
      </c>
      <c r="J38" s="415">
        <v>233.98</v>
      </c>
      <c r="K38" s="398">
        <v>15</v>
      </c>
      <c r="L38" s="399">
        <v>21.29</v>
      </c>
      <c r="M38" s="400">
        <v>36</v>
      </c>
      <c r="N38" s="415">
        <v>21.71</v>
      </c>
      <c r="O38" s="398">
        <v>2</v>
      </c>
      <c r="P38" s="399">
        <v>1.43E-2</v>
      </c>
      <c r="Q38" s="400">
        <v>4</v>
      </c>
      <c r="R38" s="415">
        <v>0.16569999999999999</v>
      </c>
      <c r="S38" s="250">
        <v>27</v>
      </c>
      <c r="T38" s="377" t="str">
        <f t="shared" si="7"/>
        <v>Federal Bank Ltd.</v>
      </c>
      <c r="U38" s="398">
        <v>0</v>
      </c>
      <c r="V38" s="399">
        <v>0</v>
      </c>
      <c r="W38" s="400">
        <v>0</v>
      </c>
      <c r="X38" s="415">
        <v>0</v>
      </c>
      <c r="Y38" s="398">
        <v>0</v>
      </c>
      <c r="Z38" s="399">
        <v>0</v>
      </c>
      <c r="AA38" s="400">
        <v>0</v>
      </c>
      <c r="AB38" s="415">
        <v>0</v>
      </c>
      <c r="AC38" s="378">
        <f t="shared" si="8"/>
        <v>7670</v>
      </c>
      <c r="AD38" s="378">
        <f t="shared" si="8"/>
        <v>223.7243</v>
      </c>
      <c r="AE38" s="378">
        <f t="shared" si="8"/>
        <v>11230</v>
      </c>
      <c r="AF38" s="378">
        <f t="shared" si="8"/>
        <v>582.34570000000008</v>
      </c>
      <c r="AG38" s="127"/>
      <c r="AH38" s="127"/>
      <c r="AI38" s="127"/>
      <c r="AJ38" s="127"/>
      <c r="AK38" s="127"/>
      <c r="AL38" s="127"/>
      <c r="AM38" s="127"/>
      <c r="AN38" s="127"/>
    </row>
    <row r="39" spans="1:40" s="244" customFormat="1" ht="14.25">
      <c r="A39" s="250">
        <v>28</v>
      </c>
      <c r="B39" s="377" t="s">
        <v>49</v>
      </c>
      <c r="C39" s="418">
        <v>4</v>
      </c>
      <c r="D39" s="399">
        <v>0.26</v>
      </c>
      <c r="E39" s="400">
        <v>55</v>
      </c>
      <c r="F39" s="415">
        <v>2.0499999999999998</v>
      </c>
      <c r="G39" s="398">
        <v>173</v>
      </c>
      <c r="H39" s="399">
        <v>27.71</v>
      </c>
      <c r="I39" s="400">
        <v>2077</v>
      </c>
      <c r="J39" s="415">
        <v>1312.53</v>
      </c>
      <c r="K39" s="398">
        <v>3</v>
      </c>
      <c r="L39" s="399">
        <v>0.21</v>
      </c>
      <c r="M39" s="400">
        <v>20</v>
      </c>
      <c r="N39" s="415">
        <v>1.53</v>
      </c>
      <c r="O39" s="398">
        <v>0</v>
      </c>
      <c r="P39" s="399">
        <v>0</v>
      </c>
      <c r="Q39" s="400">
        <v>0</v>
      </c>
      <c r="R39" s="415">
        <v>0</v>
      </c>
      <c r="S39" s="250">
        <v>28</v>
      </c>
      <c r="T39" s="377" t="str">
        <f t="shared" si="7"/>
        <v>J and K Bank Ltd</v>
      </c>
      <c r="U39" s="398">
        <v>2</v>
      </c>
      <c r="V39" s="399">
        <v>0.45</v>
      </c>
      <c r="W39" s="400">
        <v>9</v>
      </c>
      <c r="X39" s="415">
        <v>2.52</v>
      </c>
      <c r="Y39" s="398">
        <v>0</v>
      </c>
      <c r="Z39" s="399">
        <v>0</v>
      </c>
      <c r="AA39" s="400">
        <v>0</v>
      </c>
      <c r="AB39" s="415">
        <v>0</v>
      </c>
      <c r="AC39" s="378">
        <f t="shared" si="8"/>
        <v>182</v>
      </c>
      <c r="AD39" s="378">
        <f t="shared" si="8"/>
        <v>28.630000000000003</v>
      </c>
      <c r="AE39" s="378">
        <f t="shared" si="8"/>
        <v>2161</v>
      </c>
      <c r="AF39" s="378">
        <f t="shared" si="8"/>
        <v>1318.6299999999999</v>
      </c>
      <c r="AG39" s="127"/>
      <c r="AH39" s="127"/>
      <c r="AI39" s="127"/>
      <c r="AJ39" s="127"/>
      <c r="AK39" s="127"/>
      <c r="AL39" s="127"/>
      <c r="AM39" s="127"/>
      <c r="AN39" s="127"/>
    </row>
    <row r="40" spans="1:40" s="244" customFormat="1" ht="14.25">
      <c r="A40" s="250">
        <v>29</v>
      </c>
      <c r="B40" s="377" t="s">
        <v>50</v>
      </c>
      <c r="C40" s="398">
        <v>92</v>
      </c>
      <c r="D40" s="399">
        <v>1</v>
      </c>
      <c r="E40" s="400">
        <v>507</v>
      </c>
      <c r="F40" s="415">
        <v>7.27</v>
      </c>
      <c r="G40" s="398">
        <v>480</v>
      </c>
      <c r="H40" s="399">
        <v>1.0351999999999999</v>
      </c>
      <c r="I40" s="400">
        <v>10917</v>
      </c>
      <c r="J40" s="415">
        <v>217.68520000000001</v>
      </c>
      <c r="K40" s="398">
        <v>0</v>
      </c>
      <c r="L40" s="399">
        <v>0</v>
      </c>
      <c r="M40" s="400">
        <v>82</v>
      </c>
      <c r="N40" s="415">
        <v>1.88</v>
      </c>
      <c r="O40" s="398">
        <v>0</v>
      </c>
      <c r="P40" s="399">
        <v>0</v>
      </c>
      <c r="Q40" s="400">
        <v>93</v>
      </c>
      <c r="R40" s="415">
        <v>2.84</v>
      </c>
      <c r="S40" s="250">
        <v>29</v>
      </c>
      <c r="T40" s="377" t="str">
        <f t="shared" si="7"/>
        <v>Karur Vysya Bank Ltd.</v>
      </c>
      <c r="U40" s="398">
        <v>6</v>
      </c>
      <c r="V40" s="399">
        <v>0.14030000000000001</v>
      </c>
      <c r="W40" s="400">
        <v>2834</v>
      </c>
      <c r="X40" s="415">
        <v>56.3</v>
      </c>
      <c r="Y40" s="398">
        <v>0</v>
      </c>
      <c r="Z40" s="399">
        <v>0</v>
      </c>
      <c r="AA40" s="400">
        <v>0</v>
      </c>
      <c r="AB40" s="415">
        <v>0</v>
      </c>
      <c r="AC40" s="378">
        <f t="shared" si="8"/>
        <v>578</v>
      </c>
      <c r="AD40" s="378">
        <f t="shared" si="8"/>
        <v>2.1754999999999995</v>
      </c>
      <c r="AE40" s="378">
        <f t="shared" si="8"/>
        <v>14433</v>
      </c>
      <c r="AF40" s="378">
        <f t="shared" si="8"/>
        <v>285.97520000000003</v>
      </c>
      <c r="AG40" s="127"/>
      <c r="AH40" s="127"/>
      <c r="AI40" s="127"/>
      <c r="AJ40" s="127"/>
      <c r="AK40" s="127"/>
      <c r="AL40" s="127"/>
      <c r="AM40" s="127"/>
      <c r="AN40" s="127"/>
    </row>
    <row r="41" spans="1:40" s="244" customFormat="1" ht="14.25">
      <c r="A41" s="250">
        <v>30</v>
      </c>
      <c r="B41" s="377" t="s">
        <v>51</v>
      </c>
      <c r="C41" s="398">
        <v>43</v>
      </c>
      <c r="D41" s="399">
        <v>0.34710000000000002</v>
      </c>
      <c r="E41" s="400">
        <v>143</v>
      </c>
      <c r="F41" s="415">
        <v>3.5074000000000001</v>
      </c>
      <c r="G41" s="398">
        <v>310</v>
      </c>
      <c r="H41" s="399">
        <v>3.8395999999999999</v>
      </c>
      <c r="I41" s="400">
        <v>988</v>
      </c>
      <c r="J41" s="415">
        <v>16.2742</v>
      </c>
      <c r="K41" s="398">
        <v>1</v>
      </c>
      <c r="L41" s="399">
        <v>6.0000000000000001E-3</v>
      </c>
      <c r="M41" s="400">
        <v>4</v>
      </c>
      <c r="N41" s="415">
        <v>0.23669999999999999</v>
      </c>
      <c r="O41" s="398">
        <v>0</v>
      </c>
      <c r="P41" s="399">
        <v>0</v>
      </c>
      <c r="Q41" s="400">
        <v>2</v>
      </c>
      <c r="R41" s="415">
        <v>4.7999999999999996E-3</v>
      </c>
      <c r="S41" s="250">
        <v>30</v>
      </c>
      <c r="T41" s="377" t="str">
        <f t="shared" si="7"/>
        <v>Lakshmi Vilas Bank Ltd</v>
      </c>
      <c r="U41" s="398">
        <v>79</v>
      </c>
      <c r="V41" s="399">
        <v>0.58909999999999996</v>
      </c>
      <c r="W41" s="400">
        <v>264</v>
      </c>
      <c r="X41" s="415">
        <v>3.5051999999999999</v>
      </c>
      <c r="Y41" s="398">
        <v>0</v>
      </c>
      <c r="Z41" s="399">
        <v>0</v>
      </c>
      <c r="AA41" s="400">
        <v>1</v>
      </c>
      <c r="AB41" s="415">
        <v>6.1999999999999998E-3</v>
      </c>
      <c r="AC41" s="378">
        <f t="shared" si="8"/>
        <v>433</v>
      </c>
      <c r="AD41" s="378">
        <f t="shared" si="8"/>
        <v>4.7818000000000005</v>
      </c>
      <c r="AE41" s="378">
        <f t="shared" si="8"/>
        <v>1402</v>
      </c>
      <c r="AF41" s="378">
        <f t="shared" si="8"/>
        <v>23.534499999999998</v>
      </c>
      <c r="AG41" s="127"/>
      <c r="AH41" s="127"/>
      <c r="AI41" s="127"/>
      <c r="AJ41" s="127"/>
      <c r="AK41" s="127"/>
      <c r="AL41" s="127"/>
      <c r="AM41" s="127"/>
      <c r="AN41" s="127"/>
    </row>
    <row r="42" spans="1:40" s="244" customFormat="1" ht="14.25">
      <c r="A42" s="250">
        <v>31</v>
      </c>
      <c r="B42" s="377" t="s">
        <v>52</v>
      </c>
      <c r="C42" s="398">
        <v>66</v>
      </c>
      <c r="D42" s="399">
        <v>0.44009999999999999</v>
      </c>
      <c r="E42" s="400">
        <v>192</v>
      </c>
      <c r="F42" s="415">
        <v>1.3207</v>
      </c>
      <c r="G42" s="398">
        <v>2146</v>
      </c>
      <c r="H42" s="399">
        <v>9.0549999999999997</v>
      </c>
      <c r="I42" s="400">
        <v>9060</v>
      </c>
      <c r="J42" s="415">
        <v>22.4861</v>
      </c>
      <c r="K42" s="398">
        <v>5</v>
      </c>
      <c r="L42" s="399">
        <v>0.02</v>
      </c>
      <c r="M42" s="400">
        <v>13</v>
      </c>
      <c r="N42" s="415">
        <v>3.4500000000000003E-2</v>
      </c>
      <c r="O42" s="398">
        <v>7</v>
      </c>
      <c r="P42" s="399">
        <v>2.5000000000000001E-2</v>
      </c>
      <c r="Q42" s="400">
        <v>18</v>
      </c>
      <c r="R42" s="415">
        <v>4.3099999999999999E-2</v>
      </c>
      <c r="S42" s="250">
        <v>31</v>
      </c>
      <c r="T42" s="377" t="str">
        <f t="shared" si="7"/>
        <v xml:space="preserve">Ratnakar Bank Ltd </v>
      </c>
      <c r="U42" s="398">
        <v>2</v>
      </c>
      <c r="V42" s="399">
        <v>8.0000000000000002E-3</v>
      </c>
      <c r="W42" s="400">
        <v>10</v>
      </c>
      <c r="X42" s="415">
        <v>2.0799999999999999E-2</v>
      </c>
      <c r="Y42" s="398">
        <v>0</v>
      </c>
      <c r="Z42" s="399">
        <v>0</v>
      </c>
      <c r="AA42" s="400">
        <v>2</v>
      </c>
      <c r="AB42" s="415">
        <v>2.5000000000000001E-3</v>
      </c>
      <c r="AC42" s="378">
        <f t="shared" si="8"/>
        <v>2226</v>
      </c>
      <c r="AD42" s="378">
        <f t="shared" si="8"/>
        <v>9.548099999999998</v>
      </c>
      <c r="AE42" s="378">
        <f t="shared" si="8"/>
        <v>9295</v>
      </c>
      <c r="AF42" s="378">
        <f t="shared" si="8"/>
        <v>23.907700000000002</v>
      </c>
      <c r="AG42" s="127"/>
      <c r="AH42" s="127"/>
      <c r="AI42" s="127"/>
      <c r="AJ42" s="127"/>
      <c r="AK42" s="127"/>
      <c r="AL42" s="127"/>
      <c r="AM42" s="127"/>
      <c r="AN42" s="127"/>
    </row>
    <row r="43" spans="1:40" s="244" customFormat="1" ht="14.25">
      <c r="A43" s="250">
        <v>32</v>
      </c>
      <c r="B43" s="377" t="s">
        <v>53</v>
      </c>
      <c r="C43" s="398">
        <v>1605</v>
      </c>
      <c r="D43" s="399">
        <v>23.74</v>
      </c>
      <c r="E43" s="400">
        <v>2810</v>
      </c>
      <c r="F43" s="415">
        <v>100.5</v>
      </c>
      <c r="G43" s="398">
        <v>4560</v>
      </c>
      <c r="H43" s="399">
        <v>41.45</v>
      </c>
      <c r="I43" s="400">
        <v>6181</v>
      </c>
      <c r="J43" s="415">
        <v>80.55</v>
      </c>
      <c r="K43" s="398">
        <v>7</v>
      </c>
      <c r="L43" s="399">
        <v>0.05</v>
      </c>
      <c r="M43" s="400">
        <v>10</v>
      </c>
      <c r="N43" s="415">
        <v>0.09</v>
      </c>
      <c r="O43" s="398">
        <v>4</v>
      </c>
      <c r="P43" s="399">
        <v>0.01</v>
      </c>
      <c r="Q43" s="400">
        <v>13</v>
      </c>
      <c r="R43" s="415">
        <v>7.0000000000000007E-2</v>
      </c>
      <c r="S43" s="250">
        <v>32</v>
      </c>
      <c r="T43" s="377" t="str">
        <f t="shared" si="7"/>
        <v>South Indian Bank Ltd</v>
      </c>
      <c r="U43" s="398">
        <v>6</v>
      </c>
      <c r="V43" s="399">
        <v>0.24</v>
      </c>
      <c r="W43" s="400">
        <v>8</v>
      </c>
      <c r="X43" s="415">
        <v>1</v>
      </c>
      <c r="Y43" s="398">
        <v>22</v>
      </c>
      <c r="Z43" s="399">
        <v>0.18</v>
      </c>
      <c r="AA43" s="400">
        <v>30</v>
      </c>
      <c r="AB43" s="415">
        <v>0.23</v>
      </c>
      <c r="AC43" s="378">
        <f t="shared" si="8"/>
        <v>6204</v>
      </c>
      <c r="AD43" s="378">
        <f t="shared" si="8"/>
        <v>65.67</v>
      </c>
      <c r="AE43" s="378">
        <f t="shared" si="8"/>
        <v>9052</v>
      </c>
      <c r="AF43" s="378">
        <f t="shared" si="8"/>
        <v>182.44</v>
      </c>
      <c r="AG43" s="127"/>
      <c r="AH43" s="127"/>
      <c r="AI43" s="127"/>
      <c r="AJ43" s="127"/>
      <c r="AK43" s="127"/>
      <c r="AL43" s="127"/>
      <c r="AM43" s="127"/>
      <c r="AN43" s="127"/>
    </row>
    <row r="44" spans="1:40" s="244" customFormat="1" ht="14.25">
      <c r="A44" s="250">
        <v>33</v>
      </c>
      <c r="B44" s="377" t="s">
        <v>54</v>
      </c>
      <c r="C44" s="398">
        <v>45</v>
      </c>
      <c r="D44" s="399">
        <v>0.98399999999999999</v>
      </c>
      <c r="E44" s="400">
        <v>106</v>
      </c>
      <c r="F44" s="415">
        <v>5.5171999999999999</v>
      </c>
      <c r="G44" s="398">
        <v>355</v>
      </c>
      <c r="H44" s="399">
        <v>4.9615999999999998</v>
      </c>
      <c r="I44" s="400">
        <v>518</v>
      </c>
      <c r="J44" s="415">
        <v>10.986800000000001</v>
      </c>
      <c r="K44" s="398">
        <v>0</v>
      </c>
      <c r="L44" s="399">
        <v>0</v>
      </c>
      <c r="M44" s="400">
        <v>1</v>
      </c>
      <c r="N44" s="415">
        <v>1.03E-2</v>
      </c>
      <c r="O44" s="398">
        <v>0</v>
      </c>
      <c r="P44" s="399">
        <v>0</v>
      </c>
      <c r="Q44" s="400">
        <v>0</v>
      </c>
      <c r="R44" s="415">
        <v>0</v>
      </c>
      <c r="S44" s="250">
        <v>33</v>
      </c>
      <c r="T44" s="377" t="str">
        <f t="shared" si="7"/>
        <v>Tamil Nadu Merchantile Bank Ltd.</v>
      </c>
      <c r="U44" s="398">
        <v>2</v>
      </c>
      <c r="V44" s="399">
        <v>0.11</v>
      </c>
      <c r="W44" s="400">
        <v>4</v>
      </c>
      <c r="X44" s="415">
        <v>0.37759999999999999</v>
      </c>
      <c r="Y44" s="398">
        <v>0</v>
      </c>
      <c r="Z44" s="399">
        <v>0</v>
      </c>
      <c r="AA44" s="400">
        <v>0</v>
      </c>
      <c r="AB44" s="415">
        <v>0</v>
      </c>
      <c r="AC44" s="378">
        <f t="shared" si="8"/>
        <v>402</v>
      </c>
      <c r="AD44" s="378">
        <f t="shared" si="8"/>
        <v>6.0556000000000001</v>
      </c>
      <c r="AE44" s="378">
        <f t="shared" si="8"/>
        <v>629</v>
      </c>
      <c r="AF44" s="378">
        <f t="shared" si="8"/>
        <v>16.891900000000003</v>
      </c>
      <c r="AG44" s="127"/>
      <c r="AH44" s="127"/>
      <c r="AI44" s="127"/>
      <c r="AJ44" s="127"/>
      <c r="AK44" s="127"/>
      <c r="AL44" s="127"/>
      <c r="AM44" s="127"/>
      <c r="AN44" s="127"/>
    </row>
    <row r="45" spans="1:40" s="244" customFormat="1" ht="15.75" customHeight="1">
      <c r="A45" s="250">
        <v>34</v>
      </c>
      <c r="B45" s="377" t="s">
        <v>55</v>
      </c>
      <c r="C45" s="398">
        <v>475</v>
      </c>
      <c r="D45" s="399">
        <v>2.5116999999999998</v>
      </c>
      <c r="E45" s="400">
        <v>2077</v>
      </c>
      <c r="F45" s="415">
        <v>9.6869999999999994</v>
      </c>
      <c r="G45" s="398">
        <v>46983</v>
      </c>
      <c r="H45" s="399">
        <v>152.76519999999999</v>
      </c>
      <c r="I45" s="400">
        <v>129276</v>
      </c>
      <c r="J45" s="415">
        <v>333.32029999999997</v>
      </c>
      <c r="K45" s="398">
        <v>6</v>
      </c>
      <c r="L45" s="399">
        <v>0.1245</v>
      </c>
      <c r="M45" s="400">
        <v>26</v>
      </c>
      <c r="N45" s="415">
        <v>0.23810000000000001</v>
      </c>
      <c r="O45" s="398">
        <v>0</v>
      </c>
      <c r="P45" s="399">
        <v>0</v>
      </c>
      <c r="Q45" s="400">
        <v>9</v>
      </c>
      <c r="R45" s="415">
        <v>9.2799999999999994E-2</v>
      </c>
      <c r="S45" s="250">
        <v>34</v>
      </c>
      <c r="T45" s="377" t="str">
        <f t="shared" si="7"/>
        <v>IndusInd Bank</v>
      </c>
      <c r="U45" s="398">
        <v>6</v>
      </c>
      <c r="V45" s="399">
        <v>0.15590000000000001</v>
      </c>
      <c r="W45" s="400">
        <v>20</v>
      </c>
      <c r="X45" s="415">
        <v>0.29499999999999998</v>
      </c>
      <c r="Y45" s="398">
        <v>2</v>
      </c>
      <c r="Z45" s="399">
        <v>9.1000000000000004E-3</v>
      </c>
      <c r="AA45" s="400">
        <v>2</v>
      </c>
      <c r="AB45" s="415">
        <v>8.0000000000000002E-3</v>
      </c>
      <c r="AC45" s="378">
        <f t="shared" si="8"/>
        <v>47472</v>
      </c>
      <c r="AD45" s="378">
        <f t="shared" si="8"/>
        <v>155.56639999999999</v>
      </c>
      <c r="AE45" s="378">
        <f t="shared" si="8"/>
        <v>131410</v>
      </c>
      <c r="AF45" s="378">
        <f t="shared" si="8"/>
        <v>343.64119999999997</v>
      </c>
      <c r="AG45" s="127"/>
      <c r="AH45" s="127"/>
      <c r="AI45" s="127"/>
      <c r="AJ45" s="127"/>
      <c r="AK45" s="127"/>
      <c r="AL45" s="127"/>
      <c r="AM45" s="127"/>
      <c r="AN45" s="127"/>
    </row>
    <row r="46" spans="1:40" s="244" customFormat="1" ht="15.75" customHeight="1">
      <c r="A46" s="250">
        <v>35</v>
      </c>
      <c r="B46" s="377" t="s">
        <v>56</v>
      </c>
      <c r="C46" s="398">
        <v>814</v>
      </c>
      <c r="D46" s="399">
        <v>6.6158999999999999</v>
      </c>
      <c r="E46" s="400">
        <v>3779</v>
      </c>
      <c r="F46" s="415">
        <v>42.0822</v>
      </c>
      <c r="G46" s="398">
        <v>12168</v>
      </c>
      <c r="H46" s="399">
        <v>65.7911</v>
      </c>
      <c r="I46" s="400">
        <v>51221</v>
      </c>
      <c r="J46" s="415">
        <v>326.39800000000002</v>
      </c>
      <c r="K46" s="398">
        <v>8</v>
      </c>
      <c r="L46" s="399">
        <v>0.1694</v>
      </c>
      <c r="M46" s="400">
        <v>36</v>
      </c>
      <c r="N46" s="415">
        <v>0.52759999999999996</v>
      </c>
      <c r="O46" s="398">
        <v>1</v>
      </c>
      <c r="P46" s="399">
        <v>4.6199999999999998E-2</v>
      </c>
      <c r="Q46" s="400">
        <v>14</v>
      </c>
      <c r="R46" s="415">
        <v>0.14330000000000001</v>
      </c>
      <c r="S46" s="250">
        <v>35</v>
      </c>
      <c r="T46" s="377" t="str">
        <f t="shared" si="7"/>
        <v>HDFC Bank Ltd</v>
      </c>
      <c r="U46" s="398">
        <v>18</v>
      </c>
      <c r="V46" s="399">
        <v>2.3334999999999999</v>
      </c>
      <c r="W46" s="400">
        <v>175</v>
      </c>
      <c r="X46" s="415">
        <v>4.1356000000000002</v>
      </c>
      <c r="Y46" s="398">
        <v>1</v>
      </c>
      <c r="Z46" s="399">
        <v>6.54E-2</v>
      </c>
      <c r="AA46" s="400">
        <v>13</v>
      </c>
      <c r="AB46" s="415">
        <v>0.32629999999999998</v>
      </c>
      <c r="AC46" s="378">
        <f t="shared" si="8"/>
        <v>13010</v>
      </c>
      <c r="AD46" s="378">
        <f t="shared" si="8"/>
        <v>75.021499999999989</v>
      </c>
      <c r="AE46" s="378">
        <f t="shared" si="8"/>
        <v>55238</v>
      </c>
      <c r="AF46" s="378">
        <f t="shared" si="8"/>
        <v>373.61300000000006</v>
      </c>
      <c r="AG46" s="127"/>
      <c r="AH46" s="127"/>
      <c r="AI46" s="127"/>
      <c r="AJ46" s="127"/>
      <c r="AK46" s="127"/>
      <c r="AL46" s="127"/>
      <c r="AM46" s="127"/>
      <c r="AN46" s="127"/>
    </row>
    <row r="47" spans="1:40" s="244" customFormat="1" ht="15.75" customHeight="1">
      <c r="A47" s="250">
        <v>36</v>
      </c>
      <c r="B47" s="377" t="s">
        <v>57</v>
      </c>
      <c r="C47" s="398">
        <v>225</v>
      </c>
      <c r="D47" s="399">
        <v>8.4</v>
      </c>
      <c r="E47" s="400">
        <v>1473</v>
      </c>
      <c r="F47" s="415">
        <v>67.709999999999994</v>
      </c>
      <c r="G47" s="398">
        <v>2072</v>
      </c>
      <c r="H47" s="399">
        <v>31.27</v>
      </c>
      <c r="I47" s="400">
        <v>8704</v>
      </c>
      <c r="J47" s="415">
        <v>138.16</v>
      </c>
      <c r="K47" s="398">
        <v>6</v>
      </c>
      <c r="L47" s="399">
        <v>0.33</v>
      </c>
      <c r="M47" s="400">
        <v>24</v>
      </c>
      <c r="N47" s="415">
        <v>1.66</v>
      </c>
      <c r="O47" s="398">
        <v>0</v>
      </c>
      <c r="P47" s="399">
        <v>0</v>
      </c>
      <c r="Q47" s="400">
        <v>3</v>
      </c>
      <c r="R47" s="415">
        <v>0.32</v>
      </c>
      <c r="S47" s="250">
        <v>36</v>
      </c>
      <c r="T47" s="377" t="str">
        <f t="shared" si="7"/>
        <v xml:space="preserve">Axis Bank Ltd </v>
      </c>
      <c r="U47" s="398">
        <v>0</v>
      </c>
      <c r="V47" s="399">
        <v>0</v>
      </c>
      <c r="W47" s="400">
        <v>0</v>
      </c>
      <c r="X47" s="415">
        <v>0</v>
      </c>
      <c r="Y47" s="398">
        <v>0</v>
      </c>
      <c r="Z47" s="399">
        <v>0</v>
      </c>
      <c r="AA47" s="400">
        <v>0</v>
      </c>
      <c r="AB47" s="415">
        <v>0</v>
      </c>
      <c r="AC47" s="378">
        <f t="shared" si="8"/>
        <v>2303</v>
      </c>
      <c r="AD47" s="378">
        <f t="shared" si="8"/>
        <v>40</v>
      </c>
      <c r="AE47" s="378">
        <f t="shared" si="8"/>
        <v>10204</v>
      </c>
      <c r="AF47" s="378">
        <f t="shared" si="8"/>
        <v>207.85</v>
      </c>
      <c r="AG47" s="127"/>
      <c r="AH47" s="127"/>
      <c r="AI47" s="127"/>
      <c r="AJ47" s="127"/>
      <c r="AK47" s="127"/>
      <c r="AL47" s="127"/>
      <c r="AM47" s="127"/>
      <c r="AN47" s="127"/>
    </row>
    <row r="48" spans="1:40" s="244" customFormat="1" ht="15.75" customHeight="1">
      <c r="A48" s="250">
        <v>37</v>
      </c>
      <c r="B48" s="377" t="s">
        <v>58</v>
      </c>
      <c r="C48" s="398">
        <v>1133</v>
      </c>
      <c r="D48" s="399">
        <v>98.308400000000006</v>
      </c>
      <c r="E48" s="400">
        <v>5977</v>
      </c>
      <c r="F48" s="415">
        <v>675.29830000000004</v>
      </c>
      <c r="G48" s="398">
        <v>8980</v>
      </c>
      <c r="H48" s="399">
        <v>256.73919999999998</v>
      </c>
      <c r="I48" s="400">
        <v>20494</v>
      </c>
      <c r="J48" s="415">
        <v>926.23720000000003</v>
      </c>
      <c r="K48" s="398">
        <v>48</v>
      </c>
      <c r="L48" s="399">
        <v>5.0695846900000001</v>
      </c>
      <c r="M48" s="400">
        <v>260</v>
      </c>
      <c r="N48" s="415">
        <v>40.758000000000003</v>
      </c>
      <c r="O48" s="398">
        <v>20</v>
      </c>
      <c r="P48" s="399">
        <v>0.82671301900000005</v>
      </c>
      <c r="Q48" s="400">
        <v>129</v>
      </c>
      <c r="R48" s="415">
        <v>7.7534637799999997</v>
      </c>
      <c r="S48" s="250">
        <v>37</v>
      </c>
      <c r="T48" s="377" t="str">
        <f t="shared" si="7"/>
        <v>ICICI Bank Ltd</v>
      </c>
      <c r="U48" s="398">
        <v>42</v>
      </c>
      <c r="V48" s="399">
        <v>17.824300000000001</v>
      </c>
      <c r="W48" s="400">
        <v>279</v>
      </c>
      <c r="X48" s="415">
        <v>91.312799999999996</v>
      </c>
      <c r="Y48" s="398">
        <v>21</v>
      </c>
      <c r="Z48" s="399">
        <v>0.16011817</v>
      </c>
      <c r="AA48" s="400">
        <v>59</v>
      </c>
      <c r="AB48" s="415">
        <v>1.77140608</v>
      </c>
      <c r="AC48" s="378">
        <f t="shared" si="8"/>
        <v>10244</v>
      </c>
      <c r="AD48" s="378">
        <f t="shared" si="8"/>
        <v>378.92831587899997</v>
      </c>
      <c r="AE48" s="378">
        <f t="shared" si="8"/>
        <v>27198</v>
      </c>
      <c r="AF48" s="378">
        <f t="shared" si="8"/>
        <v>1743.1311698599998</v>
      </c>
      <c r="AG48" s="127"/>
      <c r="AH48" s="127"/>
      <c r="AI48" s="127"/>
      <c r="AJ48" s="127"/>
      <c r="AK48" s="127"/>
      <c r="AL48" s="127"/>
      <c r="AM48" s="127"/>
      <c r="AN48" s="127"/>
    </row>
    <row r="49" spans="1:40" s="244" customFormat="1" ht="15.75" customHeight="1">
      <c r="A49" s="250">
        <v>38</v>
      </c>
      <c r="B49" s="377" t="s">
        <v>59</v>
      </c>
      <c r="C49" s="398">
        <v>27</v>
      </c>
      <c r="D49" s="399">
        <v>5.24</v>
      </c>
      <c r="E49" s="400">
        <v>74</v>
      </c>
      <c r="F49" s="415">
        <v>11.55</v>
      </c>
      <c r="G49" s="398">
        <v>70</v>
      </c>
      <c r="H49" s="399">
        <v>12.07</v>
      </c>
      <c r="I49" s="400">
        <v>200</v>
      </c>
      <c r="J49" s="415">
        <v>82.35</v>
      </c>
      <c r="K49" s="398">
        <v>0</v>
      </c>
      <c r="L49" s="399">
        <v>0</v>
      </c>
      <c r="M49" s="400">
        <v>0</v>
      </c>
      <c r="N49" s="415">
        <v>0</v>
      </c>
      <c r="O49" s="398">
        <v>0</v>
      </c>
      <c r="P49" s="399">
        <v>0</v>
      </c>
      <c r="Q49" s="400">
        <v>1</v>
      </c>
      <c r="R49" s="415">
        <v>0.05</v>
      </c>
      <c r="S49" s="250">
        <v>38</v>
      </c>
      <c r="T49" s="377" t="str">
        <f t="shared" si="7"/>
        <v>YES BANK Ltd.</v>
      </c>
      <c r="U49" s="398">
        <v>47</v>
      </c>
      <c r="V49" s="399">
        <v>23.82</v>
      </c>
      <c r="W49" s="400">
        <v>41</v>
      </c>
      <c r="X49" s="415">
        <v>21.18</v>
      </c>
      <c r="Y49" s="398">
        <v>0</v>
      </c>
      <c r="Z49" s="399">
        <v>0</v>
      </c>
      <c r="AA49" s="400">
        <v>0</v>
      </c>
      <c r="AB49" s="415">
        <v>0</v>
      </c>
      <c r="AC49" s="378">
        <f t="shared" si="8"/>
        <v>144</v>
      </c>
      <c r="AD49" s="378">
        <f t="shared" si="8"/>
        <v>41.13</v>
      </c>
      <c r="AE49" s="378">
        <f t="shared" si="8"/>
        <v>316</v>
      </c>
      <c r="AF49" s="378">
        <f t="shared" si="8"/>
        <v>115.13</v>
      </c>
      <c r="AG49" s="127"/>
      <c r="AH49" s="127"/>
      <c r="AI49" s="127"/>
      <c r="AJ49" s="127"/>
      <c r="AK49" s="127"/>
      <c r="AL49" s="127"/>
      <c r="AM49" s="127"/>
      <c r="AN49" s="127"/>
    </row>
    <row r="50" spans="1:40" s="244" customFormat="1" ht="15.75" customHeight="1">
      <c r="A50" s="250">
        <v>39</v>
      </c>
      <c r="B50" s="377" t="s">
        <v>60</v>
      </c>
      <c r="C50" s="398">
        <v>136</v>
      </c>
      <c r="D50" s="399">
        <v>0.45979999999999999</v>
      </c>
      <c r="E50" s="400">
        <v>312</v>
      </c>
      <c r="F50" s="415">
        <v>0.65010000000000001</v>
      </c>
      <c r="G50" s="398">
        <v>9193</v>
      </c>
      <c r="H50" s="399">
        <v>27.963000000000001</v>
      </c>
      <c r="I50" s="400">
        <v>17569</v>
      </c>
      <c r="J50" s="415">
        <v>32.293999999999997</v>
      </c>
      <c r="K50" s="398">
        <v>0</v>
      </c>
      <c r="L50" s="399">
        <v>0</v>
      </c>
      <c r="M50" s="400">
        <v>2</v>
      </c>
      <c r="N50" s="415">
        <v>3.6499999999999998E-2</v>
      </c>
      <c r="O50" s="398">
        <v>0</v>
      </c>
      <c r="P50" s="399">
        <v>0</v>
      </c>
      <c r="Q50" s="400">
        <v>0</v>
      </c>
      <c r="R50" s="415">
        <v>0</v>
      </c>
      <c r="S50" s="250">
        <v>39</v>
      </c>
      <c r="T50" s="377" t="str">
        <f t="shared" si="7"/>
        <v>Bandhan Bank</v>
      </c>
      <c r="U50" s="398">
        <v>0</v>
      </c>
      <c r="V50" s="399">
        <v>0</v>
      </c>
      <c r="W50" s="400">
        <v>0</v>
      </c>
      <c r="X50" s="415">
        <v>0</v>
      </c>
      <c r="Y50" s="398">
        <v>0</v>
      </c>
      <c r="Z50" s="399">
        <v>0</v>
      </c>
      <c r="AA50" s="400">
        <v>0</v>
      </c>
      <c r="AB50" s="415">
        <v>0</v>
      </c>
      <c r="AC50" s="378">
        <f t="shared" si="8"/>
        <v>9329</v>
      </c>
      <c r="AD50" s="378">
        <f t="shared" si="8"/>
        <v>28.422800000000002</v>
      </c>
      <c r="AE50" s="378">
        <f t="shared" si="8"/>
        <v>17883</v>
      </c>
      <c r="AF50" s="378">
        <f t="shared" si="8"/>
        <v>32.980599999999995</v>
      </c>
      <c r="AG50" s="127"/>
      <c r="AH50" s="127"/>
      <c r="AI50" s="127"/>
      <c r="AJ50" s="127"/>
      <c r="AK50" s="127"/>
      <c r="AL50" s="127"/>
      <c r="AM50" s="127"/>
      <c r="AN50" s="127"/>
    </row>
    <row r="51" spans="1:40" s="245" customFormat="1">
      <c r="A51" s="246"/>
      <c r="B51" s="381" t="s">
        <v>61</v>
      </c>
      <c r="C51" s="382">
        <f>SUM(C33:C50)</f>
        <v>9297</v>
      </c>
      <c r="D51" s="420">
        <f t="shared" ref="D51:R51" si="9">SUM(D33:D50)</f>
        <v>271.95190000000002</v>
      </c>
      <c r="E51" s="382">
        <f t="shared" si="9"/>
        <v>27330</v>
      </c>
      <c r="F51" s="420">
        <f t="shared" si="9"/>
        <v>1401.0517</v>
      </c>
      <c r="G51" s="382">
        <f t="shared" si="9"/>
        <v>104176</v>
      </c>
      <c r="H51" s="420">
        <f t="shared" si="9"/>
        <v>862.03679999999997</v>
      </c>
      <c r="I51" s="382">
        <f t="shared" si="9"/>
        <v>289992</v>
      </c>
      <c r="J51" s="420">
        <f t="shared" si="9"/>
        <v>4216.9894000000004</v>
      </c>
      <c r="K51" s="382">
        <f t="shared" si="9"/>
        <v>103</v>
      </c>
      <c r="L51" s="420">
        <f t="shared" si="9"/>
        <v>27.419184689999998</v>
      </c>
      <c r="M51" s="382">
        <f t="shared" si="9"/>
        <v>552</v>
      </c>
      <c r="N51" s="420">
        <f t="shared" si="9"/>
        <v>83.601100000000017</v>
      </c>
      <c r="O51" s="382">
        <f t="shared" si="9"/>
        <v>36</v>
      </c>
      <c r="P51" s="420">
        <f t="shared" si="9"/>
        <v>0.93221301900000009</v>
      </c>
      <c r="Q51" s="382">
        <f t="shared" si="9"/>
        <v>297</v>
      </c>
      <c r="R51" s="420">
        <f t="shared" si="9"/>
        <v>12.399263780000002</v>
      </c>
      <c r="S51" s="246"/>
      <c r="T51" s="381" t="s">
        <v>61</v>
      </c>
      <c r="U51" s="382">
        <f>SUM(U33:U50)</f>
        <v>355</v>
      </c>
      <c r="V51" s="382">
        <f t="shared" ref="V51:AB51" si="10">SUM(V33:V50)</f>
        <v>55.407399999999996</v>
      </c>
      <c r="W51" s="382">
        <f t="shared" si="10"/>
        <v>4269</v>
      </c>
      <c r="X51" s="382">
        <f t="shared" si="10"/>
        <v>310.7527</v>
      </c>
      <c r="Y51" s="382">
        <f t="shared" si="10"/>
        <v>46</v>
      </c>
      <c r="Z51" s="382">
        <f t="shared" si="10"/>
        <v>0.41461817000000001</v>
      </c>
      <c r="AA51" s="382">
        <f t="shared" si="10"/>
        <v>109</v>
      </c>
      <c r="AB51" s="382">
        <f t="shared" si="10"/>
        <v>2.3654060800000001</v>
      </c>
      <c r="AC51" s="382">
        <f t="shared" si="8"/>
        <v>114013</v>
      </c>
      <c r="AD51" s="382">
        <f t="shared" si="8"/>
        <v>1218.1621158790001</v>
      </c>
      <c r="AE51" s="382">
        <f t="shared" si="8"/>
        <v>322549</v>
      </c>
      <c r="AF51" s="382">
        <f t="shared" si="8"/>
        <v>6027.1595698600004</v>
      </c>
      <c r="AG51" s="421"/>
      <c r="AH51" s="421"/>
      <c r="AI51" s="421"/>
      <c r="AJ51" s="421"/>
      <c r="AK51" s="421"/>
      <c r="AL51" s="421"/>
      <c r="AM51" s="421"/>
      <c r="AN51" s="421"/>
    </row>
    <row r="52" spans="1:40" s="244" customFormat="1">
      <c r="A52" s="246"/>
      <c r="B52" s="381" t="s">
        <v>63</v>
      </c>
      <c r="C52" s="412"/>
      <c r="D52" s="393"/>
      <c r="E52" s="376"/>
      <c r="F52" s="424"/>
      <c r="G52" s="412"/>
      <c r="H52" s="393"/>
      <c r="I52" s="376"/>
      <c r="J52" s="424"/>
      <c r="K52" s="412"/>
      <c r="L52" s="393"/>
      <c r="M52" s="376"/>
      <c r="N52" s="424"/>
      <c r="O52" s="412"/>
      <c r="P52" s="393"/>
      <c r="Q52" s="376"/>
      <c r="R52" s="424"/>
      <c r="S52" s="246"/>
      <c r="T52" s="381" t="s">
        <v>63</v>
      </c>
      <c r="U52" s="412"/>
      <c r="V52" s="393"/>
      <c r="W52" s="376"/>
      <c r="X52" s="424"/>
      <c r="Y52" s="412"/>
      <c r="Z52" s="393"/>
      <c r="AA52" s="376"/>
      <c r="AB52" s="424"/>
      <c r="AC52" s="378"/>
      <c r="AD52" s="393"/>
      <c r="AE52" s="376"/>
      <c r="AF52" s="424"/>
      <c r="AG52" s="127"/>
      <c r="AH52" s="127"/>
      <c r="AI52" s="127"/>
      <c r="AJ52" s="127"/>
      <c r="AK52" s="127"/>
      <c r="AL52" s="127"/>
      <c r="AM52" s="127"/>
      <c r="AN52" s="127"/>
    </row>
    <row r="53" spans="1:40" s="244" customFormat="1" ht="14.25">
      <c r="A53" s="250">
        <v>40</v>
      </c>
      <c r="B53" s="377" t="s">
        <v>64</v>
      </c>
      <c r="C53" s="398">
        <v>90</v>
      </c>
      <c r="D53" s="399">
        <v>3.28</v>
      </c>
      <c r="E53" s="400">
        <v>4353</v>
      </c>
      <c r="F53" s="415">
        <v>87.58</v>
      </c>
      <c r="G53" s="398">
        <v>184</v>
      </c>
      <c r="H53" s="399">
        <v>4.0199999999999996</v>
      </c>
      <c r="I53" s="400">
        <v>13615</v>
      </c>
      <c r="J53" s="415">
        <v>238.21</v>
      </c>
      <c r="K53" s="398">
        <v>0</v>
      </c>
      <c r="L53" s="399">
        <v>0</v>
      </c>
      <c r="M53" s="400">
        <v>47</v>
      </c>
      <c r="N53" s="415">
        <v>7.18</v>
      </c>
      <c r="O53" s="398">
        <v>0</v>
      </c>
      <c r="P53" s="399">
        <v>0</v>
      </c>
      <c r="Q53" s="400">
        <v>0</v>
      </c>
      <c r="R53" s="415">
        <v>0</v>
      </c>
      <c r="S53" s="250">
        <v>40</v>
      </c>
      <c r="T53" s="377" t="str">
        <f>B53</f>
        <v xml:space="preserve">Kavery Grameena Bank </v>
      </c>
      <c r="U53" s="398">
        <v>22</v>
      </c>
      <c r="V53" s="399">
        <v>0.49</v>
      </c>
      <c r="W53" s="400">
        <v>235</v>
      </c>
      <c r="X53" s="415">
        <v>3.15</v>
      </c>
      <c r="Y53" s="398">
        <v>0</v>
      </c>
      <c r="Z53" s="399">
        <v>0</v>
      </c>
      <c r="AA53" s="400">
        <v>0</v>
      </c>
      <c r="AB53" s="415">
        <v>0</v>
      </c>
      <c r="AC53" s="378">
        <f t="shared" ref="AC53:AF56" si="11">SUM(C53+G53+K53+O53+U53+Y53)</f>
        <v>296</v>
      </c>
      <c r="AD53" s="378">
        <f t="shared" si="11"/>
        <v>7.7899999999999991</v>
      </c>
      <c r="AE53" s="378">
        <f t="shared" si="11"/>
        <v>18250</v>
      </c>
      <c r="AF53" s="378">
        <f t="shared" si="11"/>
        <v>336.12</v>
      </c>
      <c r="AG53" s="127"/>
      <c r="AH53" s="127"/>
      <c r="AI53" s="127"/>
      <c r="AJ53" s="127"/>
      <c r="AK53" s="127"/>
      <c r="AL53" s="127"/>
      <c r="AM53" s="127"/>
      <c r="AN53" s="127"/>
    </row>
    <row r="54" spans="1:40" s="244" customFormat="1" ht="14.25">
      <c r="A54" s="250">
        <v>41</v>
      </c>
      <c r="B54" s="377" t="s">
        <v>65</v>
      </c>
      <c r="C54" s="398">
        <v>273</v>
      </c>
      <c r="D54" s="399">
        <v>3.13</v>
      </c>
      <c r="E54" s="400">
        <v>1090</v>
      </c>
      <c r="F54" s="415">
        <v>20.46</v>
      </c>
      <c r="G54" s="398">
        <v>10550</v>
      </c>
      <c r="H54" s="399">
        <v>89.35</v>
      </c>
      <c r="I54" s="400">
        <v>39621</v>
      </c>
      <c r="J54" s="415">
        <v>433.59</v>
      </c>
      <c r="K54" s="398">
        <v>0</v>
      </c>
      <c r="L54" s="399">
        <v>0</v>
      </c>
      <c r="M54" s="400">
        <v>6</v>
      </c>
      <c r="N54" s="415">
        <v>0.19</v>
      </c>
      <c r="O54" s="398">
        <v>23</v>
      </c>
      <c r="P54" s="399">
        <v>0.19</v>
      </c>
      <c r="Q54" s="400">
        <v>114</v>
      </c>
      <c r="R54" s="415">
        <v>1.23</v>
      </c>
      <c r="S54" s="250">
        <v>41</v>
      </c>
      <c r="T54" s="377" t="str">
        <f>B54</f>
        <v>Pragathi Krishna  Grameena Bank</v>
      </c>
      <c r="U54" s="398">
        <v>94</v>
      </c>
      <c r="V54" s="399">
        <v>1.96</v>
      </c>
      <c r="W54" s="400">
        <v>267</v>
      </c>
      <c r="X54" s="415">
        <v>9.57</v>
      </c>
      <c r="Y54" s="398">
        <v>0</v>
      </c>
      <c r="Z54" s="399">
        <v>0</v>
      </c>
      <c r="AA54" s="400">
        <v>0</v>
      </c>
      <c r="AB54" s="415">
        <v>0</v>
      </c>
      <c r="AC54" s="378">
        <f t="shared" si="11"/>
        <v>10940</v>
      </c>
      <c r="AD54" s="378">
        <f t="shared" si="11"/>
        <v>94.629999999999981</v>
      </c>
      <c r="AE54" s="378">
        <f t="shared" si="11"/>
        <v>41098</v>
      </c>
      <c r="AF54" s="378">
        <f t="shared" si="11"/>
        <v>465.03999999999996</v>
      </c>
      <c r="AG54" s="127"/>
      <c r="AH54" s="127"/>
      <c r="AI54" s="127"/>
      <c r="AJ54" s="127"/>
      <c r="AK54" s="127"/>
      <c r="AL54" s="127"/>
      <c r="AM54" s="127"/>
      <c r="AN54" s="127"/>
    </row>
    <row r="55" spans="1:40" s="244" customFormat="1" ht="14.25">
      <c r="A55" s="250">
        <v>42</v>
      </c>
      <c r="B55" s="377" t="s">
        <v>66</v>
      </c>
      <c r="C55" s="398">
        <v>628</v>
      </c>
      <c r="D55" s="399">
        <v>6.1</v>
      </c>
      <c r="E55" s="400">
        <v>5978</v>
      </c>
      <c r="F55" s="415">
        <v>94.706000000000003</v>
      </c>
      <c r="G55" s="398">
        <v>6932</v>
      </c>
      <c r="H55" s="399">
        <v>92.972499999999997</v>
      </c>
      <c r="I55" s="400">
        <v>85342</v>
      </c>
      <c r="J55" s="415">
        <v>783.25</v>
      </c>
      <c r="K55" s="398">
        <v>25</v>
      </c>
      <c r="L55" s="399">
        <v>0.375</v>
      </c>
      <c r="M55" s="400">
        <v>8474</v>
      </c>
      <c r="N55" s="415">
        <v>78.010000000000005</v>
      </c>
      <c r="O55" s="398">
        <v>45</v>
      </c>
      <c r="P55" s="399">
        <v>0.67500000000000004</v>
      </c>
      <c r="Q55" s="400">
        <v>8513</v>
      </c>
      <c r="R55" s="415">
        <v>60.29</v>
      </c>
      <c r="S55" s="250">
        <v>42</v>
      </c>
      <c r="T55" s="377" t="str">
        <f>B55</f>
        <v>Karnataka Vikas Grameena Bank</v>
      </c>
      <c r="U55" s="398">
        <v>160</v>
      </c>
      <c r="V55" s="399">
        <v>2.4</v>
      </c>
      <c r="W55" s="400">
        <v>944</v>
      </c>
      <c r="X55" s="415">
        <v>8.4960000000000004</v>
      </c>
      <c r="Y55" s="398">
        <v>0</v>
      </c>
      <c r="Z55" s="399">
        <v>0</v>
      </c>
      <c r="AA55" s="400">
        <v>0</v>
      </c>
      <c r="AB55" s="415">
        <v>0</v>
      </c>
      <c r="AC55" s="378">
        <f t="shared" si="11"/>
        <v>7790</v>
      </c>
      <c r="AD55" s="378">
        <f t="shared" si="11"/>
        <v>102.52249999999999</v>
      </c>
      <c r="AE55" s="378">
        <f t="shared" si="11"/>
        <v>109251</v>
      </c>
      <c r="AF55" s="378">
        <f t="shared" si="11"/>
        <v>1024.752</v>
      </c>
      <c r="AG55" s="127"/>
      <c r="AH55" s="127"/>
      <c r="AI55" s="127"/>
      <c r="AJ55" s="127"/>
      <c r="AK55" s="127"/>
      <c r="AL55" s="127"/>
      <c r="AM55" s="127"/>
      <c r="AN55" s="127"/>
    </row>
    <row r="56" spans="1:40" s="245" customFormat="1">
      <c r="A56" s="246"/>
      <c r="B56" s="381" t="s">
        <v>67</v>
      </c>
      <c r="C56" s="382">
        <f>SUM(C53:C55)</f>
        <v>991</v>
      </c>
      <c r="D56" s="420">
        <f t="shared" ref="D56:R56" si="12">SUM(D53:D55)</f>
        <v>12.51</v>
      </c>
      <c r="E56" s="382">
        <f t="shared" si="12"/>
        <v>11421</v>
      </c>
      <c r="F56" s="420">
        <f t="shared" si="12"/>
        <v>202.74599999999998</v>
      </c>
      <c r="G56" s="382">
        <f t="shared" si="12"/>
        <v>17666</v>
      </c>
      <c r="H56" s="420">
        <f t="shared" si="12"/>
        <v>186.34249999999997</v>
      </c>
      <c r="I56" s="382">
        <f t="shared" si="12"/>
        <v>138578</v>
      </c>
      <c r="J56" s="420">
        <f t="shared" si="12"/>
        <v>1455.05</v>
      </c>
      <c r="K56" s="382">
        <f t="shared" si="12"/>
        <v>25</v>
      </c>
      <c r="L56" s="420">
        <f t="shared" si="12"/>
        <v>0.375</v>
      </c>
      <c r="M56" s="382">
        <f t="shared" si="12"/>
        <v>8527</v>
      </c>
      <c r="N56" s="420">
        <f t="shared" si="12"/>
        <v>85.38000000000001</v>
      </c>
      <c r="O56" s="382">
        <f t="shared" si="12"/>
        <v>68</v>
      </c>
      <c r="P56" s="420">
        <f t="shared" si="12"/>
        <v>0.86499999999999999</v>
      </c>
      <c r="Q56" s="382">
        <f t="shared" si="12"/>
        <v>8627</v>
      </c>
      <c r="R56" s="420">
        <f t="shared" si="12"/>
        <v>61.519999999999996</v>
      </c>
      <c r="S56" s="246"/>
      <c r="T56" s="381" t="s">
        <v>67</v>
      </c>
      <c r="U56" s="382">
        <f>SUM(U53:U55)</f>
        <v>276</v>
      </c>
      <c r="V56" s="382">
        <f t="shared" ref="V56:AB56" si="13">SUM(V53:V55)</f>
        <v>4.8499999999999996</v>
      </c>
      <c r="W56" s="382">
        <f t="shared" si="13"/>
        <v>1446</v>
      </c>
      <c r="X56" s="382">
        <f t="shared" si="13"/>
        <v>21.216000000000001</v>
      </c>
      <c r="Y56" s="382">
        <f t="shared" si="13"/>
        <v>0</v>
      </c>
      <c r="Z56" s="382">
        <f t="shared" si="13"/>
        <v>0</v>
      </c>
      <c r="AA56" s="382">
        <f t="shared" si="13"/>
        <v>0</v>
      </c>
      <c r="AB56" s="382">
        <f t="shared" si="13"/>
        <v>0</v>
      </c>
      <c r="AC56" s="382">
        <f t="shared" si="11"/>
        <v>19026</v>
      </c>
      <c r="AD56" s="382">
        <f t="shared" si="11"/>
        <v>204.94249999999997</v>
      </c>
      <c r="AE56" s="382">
        <f t="shared" si="11"/>
        <v>168599</v>
      </c>
      <c r="AF56" s="382">
        <f t="shared" si="11"/>
        <v>1825.9119999999998</v>
      </c>
      <c r="AG56" s="421"/>
      <c r="AH56" s="421"/>
      <c r="AI56" s="421"/>
      <c r="AJ56" s="421"/>
      <c r="AK56" s="421"/>
      <c r="AL56" s="421"/>
      <c r="AM56" s="421"/>
      <c r="AN56" s="421"/>
    </row>
    <row r="57" spans="1:40" s="244" customFormat="1" ht="5.25" customHeight="1">
      <c r="A57" s="250"/>
      <c r="B57" s="381"/>
      <c r="C57" s="398"/>
      <c r="D57" s="399"/>
      <c r="E57" s="400"/>
      <c r="F57" s="415"/>
      <c r="G57" s="398"/>
      <c r="H57" s="399"/>
      <c r="I57" s="400"/>
      <c r="J57" s="415"/>
      <c r="K57" s="398"/>
      <c r="L57" s="399"/>
      <c r="M57" s="400"/>
      <c r="N57" s="415"/>
      <c r="O57" s="398"/>
      <c r="P57" s="399"/>
      <c r="Q57" s="400"/>
      <c r="R57" s="415"/>
      <c r="S57" s="250"/>
      <c r="T57" s="381"/>
      <c r="U57" s="398"/>
      <c r="V57" s="399"/>
      <c r="W57" s="400"/>
      <c r="X57" s="415"/>
      <c r="Y57" s="398"/>
      <c r="Z57" s="399"/>
      <c r="AA57" s="400"/>
      <c r="AB57" s="415"/>
      <c r="AC57" s="378"/>
      <c r="AD57" s="387"/>
      <c r="AE57" s="388"/>
      <c r="AF57" s="422"/>
      <c r="AG57" s="127"/>
      <c r="AH57" s="127"/>
      <c r="AI57" s="127"/>
      <c r="AJ57" s="127"/>
      <c r="AK57" s="127"/>
      <c r="AL57" s="127"/>
      <c r="AM57" s="127"/>
      <c r="AN57" s="127"/>
    </row>
    <row r="58" spans="1:40" s="244" customFormat="1" ht="14.25">
      <c r="A58" s="249" t="s">
        <v>145</v>
      </c>
      <c r="B58" s="377"/>
      <c r="C58" s="378">
        <f>SUM(C11+C30+C51+C56)</f>
        <v>110108</v>
      </c>
      <c r="D58" s="425">
        <f t="shared" ref="D58:R58" si="14">SUM(D11+D30+D51+D56)</f>
        <v>2250.5677500000002</v>
      </c>
      <c r="E58" s="378">
        <f t="shared" si="14"/>
        <v>328464</v>
      </c>
      <c r="F58" s="425">
        <f t="shared" si="14"/>
        <v>7715.6960680000002</v>
      </c>
      <c r="G58" s="378">
        <f t="shared" si="14"/>
        <v>415420</v>
      </c>
      <c r="H58" s="425">
        <f t="shared" si="14"/>
        <v>8294.7755870000001</v>
      </c>
      <c r="I58" s="378">
        <f t="shared" si="14"/>
        <v>1265853</v>
      </c>
      <c r="J58" s="425">
        <f t="shared" si="14"/>
        <v>26675.314855000001</v>
      </c>
      <c r="K58" s="378">
        <f t="shared" si="14"/>
        <v>10886</v>
      </c>
      <c r="L58" s="425">
        <f t="shared" si="14"/>
        <v>288.00998469000001</v>
      </c>
      <c r="M58" s="378">
        <f t="shared" si="14"/>
        <v>36694</v>
      </c>
      <c r="N58" s="425">
        <f t="shared" si="14"/>
        <v>855.1577769999999</v>
      </c>
      <c r="O58" s="378">
        <f t="shared" si="14"/>
        <v>749</v>
      </c>
      <c r="P58" s="425">
        <f t="shared" si="14"/>
        <v>13.692013018999999</v>
      </c>
      <c r="Q58" s="378">
        <f t="shared" si="14"/>
        <v>15562</v>
      </c>
      <c r="R58" s="425">
        <f t="shared" si="14"/>
        <v>247.34046278</v>
      </c>
      <c r="S58" s="249" t="s">
        <v>145</v>
      </c>
      <c r="T58" s="377"/>
      <c r="U58" s="378">
        <f t="shared" ref="U58:AB58" si="15">SUM(U11+U30+U51+U56)</f>
        <v>2236</v>
      </c>
      <c r="V58" s="425">
        <f t="shared" si="15"/>
        <v>164.798057</v>
      </c>
      <c r="W58" s="378">
        <f t="shared" si="15"/>
        <v>23221</v>
      </c>
      <c r="X58" s="425">
        <f t="shared" si="15"/>
        <v>1356.0305739999999</v>
      </c>
      <c r="Y58" s="378">
        <f t="shared" si="15"/>
        <v>149</v>
      </c>
      <c r="Z58" s="425">
        <f t="shared" si="15"/>
        <v>20.734618170000005</v>
      </c>
      <c r="AA58" s="378">
        <f t="shared" si="15"/>
        <v>4901</v>
      </c>
      <c r="AB58" s="425">
        <f t="shared" si="15"/>
        <v>91.586766080000004</v>
      </c>
      <c r="AC58" s="378">
        <f>SUM(C58+G58+K58+O58+U58+Y58)</f>
        <v>539548</v>
      </c>
      <c r="AD58" s="378">
        <f>SUM(D58+H58+L58+P58+V58+Z58)</f>
        <v>11032.578009878998</v>
      </c>
      <c r="AE58" s="378">
        <f>SUM(E58+I58+M58+Q58+W58+AA58)</f>
        <v>1674695</v>
      </c>
      <c r="AF58" s="378">
        <f>SUM(F58+J58+N58+R58+X58+AB58)</f>
        <v>36941.126502859996</v>
      </c>
      <c r="AG58" s="127"/>
      <c r="AH58" s="127"/>
      <c r="AI58" s="127"/>
      <c r="AJ58" s="127"/>
      <c r="AK58" s="127"/>
      <c r="AL58" s="127"/>
      <c r="AM58" s="127"/>
      <c r="AN58" s="127"/>
    </row>
    <row r="59" spans="1:40" s="244" customFormat="1" ht="6.75" customHeight="1">
      <c r="A59" s="250"/>
      <c r="B59" s="381"/>
      <c r="C59" s="398"/>
      <c r="D59" s="399"/>
      <c r="E59" s="400"/>
      <c r="F59" s="415"/>
      <c r="G59" s="398"/>
      <c r="H59" s="399"/>
      <c r="I59" s="400"/>
      <c r="J59" s="415"/>
      <c r="K59" s="398"/>
      <c r="L59" s="399"/>
      <c r="M59" s="400"/>
      <c r="N59" s="415"/>
      <c r="O59" s="398"/>
      <c r="P59" s="399"/>
      <c r="Q59" s="400"/>
      <c r="R59" s="415"/>
      <c r="S59" s="250"/>
      <c r="T59" s="381"/>
      <c r="U59" s="398"/>
      <c r="V59" s="399"/>
      <c r="W59" s="400"/>
      <c r="X59" s="415"/>
      <c r="Y59" s="398"/>
      <c r="Z59" s="399"/>
      <c r="AA59" s="400"/>
      <c r="AB59" s="415"/>
      <c r="AC59" s="378"/>
      <c r="AD59" s="387"/>
      <c r="AE59" s="388"/>
      <c r="AF59" s="422"/>
      <c r="AG59" s="127"/>
      <c r="AH59" s="127"/>
      <c r="AI59" s="127"/>
      <c r="AJ59" s="127"/>
      <c r="AK59" s="127"/>
      <c r="AL59" s="127"/>
      <c r="AM59" s="127"/>
      <c r="AN59" s="127"/>
    </row>
    <row r="60" spans="1:40" s="244" customFormat="1">
      <c r="A60" s="248" t="s">
        <v>146</v>
      </c>
      <c r="B60" s="381"/>
      <c r="C60" s="382">
        <f>SUM(C11+C30+C51)</f>
        <v>109117</v>
      </c>
      <c r="D60" s="420">
        <f t="shared" ref="D60:R60" si="16">SUM(D11+D30+D51)</f>
        <v>2238.0577499999999</v>
      </c>
      <c r="E60" s="382">
        <f t="shared" si="16"/>
        <v>317043</v>
      </c>
      <c r="F60" s="420">
        <f t="shared" si="16"/>
        <v>7512.9500680000001</v>
      </c>
      <c r="G60" s="382">
        <f t="shared" si="16"/>
        <v>397754</v>
      </c>
      <c r="H60" s="420">
        <f t="shared" si="16"/>
        <v>8108.4330870000003</v>
      </c>
      <c r="I60" s="382">
        <f t="shared" si="16"/>
        <v>1127275</v>
      </c>
      <c r="J60" s="420">
        <f t="shared" si="16"/>
        <v>25220.264855000001</v>
      </c>
      <c r="K60" s="382">
        <f t="shared" si="16"/>
        <v>10861</v>
      </c>
      <c r="L60" s="420">
        <f t="shared" si="16"/>
        <v>287.63498469000001</v>
      </c>
      <c r="M60" s="382">
        <f t="shared" si="16"/>
        <v>28167</v>
      </c>
      <c r="N60" s="420">
        <f t="shared" si="16"/>
        <v>769.7777769999999</v>
      </c>
      <c r="O60" s="382">
        <f t="shared" si="16"/>
        <v>681</v>
      </c>
      <c r="P60" s="420">
        <f t="shared" si="16"/>
        <v>12.827013018999999</v>
      </c>
      <c r="Q60" s="382">
        <f t="shared" si="16"/>
        <v>6935</v>
      </c>
      <c r="R60" s="420">
        <f t="shared" si="16"/>
        <v>185.82046278000001</v>
      </c>
      <c r="S60" s="248" t="s">
        <v>146</v>
      </c>
      <c r="T60" s="381"/>
      <c r="U60" s="382">
        <f t="shared" ref="U60:AB60" si="17">SUM(U11+U30+U51)</f>
        <v>1960</v>
      </c>
      <c r="V60" s="420">
        <f t="shared" si="17"/>
        <v>159.94805700000001</v>
      </c>
      <c r="W60" s="382">
        <f t="shared" si="17"/>
        <v>21775</v>
      </c>
      <c r="X60" s="420">
        <f t="shared" si="17"/>
        <v>1334.814574</v>
      </c>
      <c r="Y60" s="382">
        <f t="shared" si="17"/>
        <v>149</v>
      </c>
      <c r="Z60" s="420">
        <f t="shared" si="17"/>
        <v>20.734618170000005</v>
      </c>
      <c r="AA60" s="382">
        <f t="shared" si="17"/>
        <v>4901</v>
      </c>
      <c r="AB60" s="420">
        <f t="shared" si="17"/>
        <v>91.586766080000004</v>
      </c>
      <c r="AC60" s="382">
        <f>SUM(C60+G60+K60+O60+U60+Y60)</f>
        <v>520522</v>
      </c>
      <c r="AD60" s="382">
        <f>SUM(D60+H60+L60+P60+V60+Z60)</f>
        <v>10827.635509878999</v>
      </c>
      <c r="AE60" s="382">
        <f>SUM(E60+I60+M60+Q60+W60+AA60)</f>
        <v>1506096</v>
      </c>
      <c r="AF60" s="382">
        <f>SUM(F60+J60+N60+R60+X60+AB60)</f>
        <v>35115.214502860006</v>
      </c>
      <c r="AG60" s="127"/>
      <c r="AH60" s="127"/>
      <c r="AI60" s="127"/>
      <c r="AJ60" s="127"/>
      <c r="AK60" s="127"/>
      <c r="AL60" s="127"/>
      <c r="AM60" s="127"/>
      <c r="AN60" s="127"/>
    </row>
    <row r="61" spans="1:40" s="244" customFormat="1" ht="7.5" customHeight="1">
      <c r="A61" s="250"/>
      <c r="B61" s="381"/>
      <c r="C61" s="398"/>
      <c r="D61" s="399"/>
      <c r="E61" s="400"/>
      <c r="F61" s="415"/>
      <c r="G61" s="398"/>
      <c r="H61" s="399"/>
      <c r="I61" s="400"/>
      <c r="J61" s="415"/>
      <c r="K61" s="398"/>
      <c r="L61" s="399"/>
      <c r="M61" s="400"/>
      <c r="N61" s="415"/>
      <c r="O61" s="398"/>
      <c r="P61" s="399"/>
      <c r="Q61" s="400"/>
      <c r="R61" s="415"/>
      <c r="S61" s="250"/>
      <c r="T61" s="381"/>
      <c r="U61" s="398"/>
      <c r="V61" s="399"/>
      <c r="W61" s="400"/>
      <c r="X61" s="415"/>
      <c r="Y61" s="398"/>
      <c r="Z61" s="399"/>
      <c r="AA61" s="400"/>
      <c r="AB61" s="415"/>
      <c r="AC61" s="378"/>
      <c r="AD61" s="387"/>
      <c r="AE61" s="388"/>
      <c r="AF61" s="422"/>
      <c r="AG61" s="127"/>
      <c r="AH61" s="127"/>
      <c r="AI61" s="127"/>
      <c r="AJ61" s="127"/>
      <c r="AK61" s="127"/>
      <c r="AL61" s="127"/>
      <c r="AM61" s="127"/>
      <c r="AN61" s="127"/>
    </row>
    <row r="62" spans="1:40" s="244" customFormat="1">
      <c r="A62" s="246" t="s">
        <v>70</v>
      </c>
      <c r="B62" s="381" t="s">
        <v>71</v>
      </c>
      <c r="C62" s="398"/>
      <c r="D62" s="399"/>
      <c r="E62" s="400"/>
      <c r="F62" s="415"/>
      <c r="G62" s="398"/>
      <c r="H62" s="399"/>
      <c r="I62" s="400"/>
      <c r="J62" s="415"/>
      <c r="K62" s="398"/>
      <c r="L62" s="399"/>
      <c r="M62" s="400"/>
      <c r="N62" s="415"/>
      <c r="O62" s="398"/>
      <c r="P62" s="399"/>
      <c r="Q62" s="400"/>
      <c r="R62" s="415"/>
      <c r="S62" s="246" t="s">
        <v>70</v>
      </c>
      <c r="T62" s="381" t="s">
        <v>71</v>
      </c>
      <c r="U62" s="398"/>
      <c r="V62" s="399"/>
      <c r="W62" s="400"/>
      <c r="X62" s="415"/>
      <c r="Y62" s="398"/>
      <c r="Z62" s="399"/>
      <c r="AA62" s="400"/>
      <c r="AB62" s="415"/>
      <c r="AC62" s="378"/>
      <c r="AD62" s="387"/>
      <c r="AE62" s="388"/>
      <c r="AF62" s="422"/>
      <c r="AG62" s="127"/>
      <c r="AH62" s="127"/>
      <c r="AI62" s="127"/>
      <c r="AJ62" s="127"/>
      <c r="AK62" s="127"/>
      <c r="AL62" s="127"/>
      <c r="AM62" s="127"/>
      <c r="AN62" s="127"/>
    </row>
    <row r="63" spans="1:40" s="244" customFormat="1" ht="14.25">
      <c r="A63" s="250">
        <v>43</v>
      </c>
      <c r="B63" s="377" t="s">
        <v>72</v>
      </c>
      <c r="C63" s="398">
        <v>0</v>
      </c>
      <c r="D63" s="399">
        <v>0</v>
      </c>
      <c r="E63" s="400">
        <v>0</v>
      </c>
      <c r="F63" s="415">
        <v>0</v>
      </c>
      <c r="G63" s="398">
        <v>0</v>
      </c>
      <c r="H63" s="399">
        <v>0</v>
      </c>
      <c r="I63" s="400">
        <v>0</v>
      </c>
      <c r="J63" s="415">
        <v>0</v>
      </c>
      <c r="K63" s="398">
        <v>0</v>
      </c>
      <c r="L63" s="399">
        <v>0</v>
      </c>
      <c r="M63" s="400">
        <v>0</v>
      </c>
      <c r="N63" s="415">
        <v>0</v>
      </c>
      <c r="O63" s="398">
        <v>0</v>
      </c>
      <c r="P63" s="399">
        <v>0</v>
      </c>
      <c r="Q63" s="400">
        <v>0</v>
      </c>
      <c r="R63" s="415">
        <v>0</v>
      </c>
      <c r="S63" s="250">
        <v>43</v>
      </c>
      <c r="T63" s="377" t="str">
        <f>B63</f>
        <v>KSCARD Bk.Ltd</v>
      </c>
      <c r="U63" s="398">
        <v>0</v>
      </c>
      <c r="V63" s="399">
        <v>0</v>
      </c>
      <c r="W63" s="400">
        <v>0</v>
      </c>
      <c r="X63" s="415">
        <v>0</v>
      </c>
      <c r="Y63" s="398">
        <v>0</v>
      </c>
      <c r="Z63" s="399">
        <v>0</v>
      </c>
      <c r="AA63" s="400">
        <v>0</v>
      </c>
      <c r="AB63" s="415">
        <v>0</v>
      </c>
      <c r="AC63" s="378">
        <f t="shared" ref="AC63:AF68" si="18">SUM(C63+G63+K63+O63+U63+Y63)</f>
        <v>0</v>
      </c>
      <c r="AD63" s="378">
        <f t="shared" si="18"/>
        <v>0</v>
      </c>
      <c r="AE63" s="378">
        <f t="shared" si="18"/>
        <v>0</v>
      </c>
      <c r="AF63" s="378">
        <f t="shared" si="18"/>
        <v>0</v>
      </c>
      <c r="AG63" s="127"/>
      <c r="AH63" s="127"/>
      <c r="AI63" s="127"/>
      <c r="AJ63" s="127"/>
      <c r="AK63" s="127"/>
      <c r="AL63" s="127"/>
      <c r="AM63" s="127"/>
      <c r="AN63" s="127"/>
    </row>
    <row r="64" spans="1:40">
      <c r="A64" s="250">
        <v>44</v>
      </c>
      <c r="B64" s="377" t="s">
        <v>73</v>
      </c>
      <c r="C64" s="426">
        <v>32583</v>
      </c>
      <c r="D64" s="399">
        <v>170.87</v>
      </c>
      <c r="E64" s="249">
        <v>64611</v>
      </c>
      <c r="F64" s="415">
        <v>362.31</v>
      </c>
      <c r="G64" s="426">
        <v>36871</v>
      </c>
      <c r="H64" s="399">
        <v>193.36</v>
      </c>
      <c r="I64" s="249">
        <v>73113</v>
      </c>
      <c r="J64" s="415">
        <v>409.98</v>
      </c>
      <c r="K64" s="426">
        <v>4287</v>
      </c>
      <c r="L64" s="399">
        <v>22.49</v>
      </c>
      <c r="M64" s="249">
        <v>8501</v>
      </c>
      <c r="N64" s="415">
        <v>47.68</v>
      </c>
      <c r="O64" s="426">
        <v>10290</v>
      </c>
      <c r="P64" s="399">
        <v>53.97</v>
      </c>
      <c r="Q64" s="249">
        <v>20404</v>
      </c>
      <c r="R64" s="415">
        <v>114.43</v>
      </c>
      <c r="S64" s="250">
        <v>44</v>
      </c>
      <c r="T64" s="377" t="str">
        <f>B64</f>
        <v xml:space="preserve">K.S.Coop Apex Bank ltd </v>
      </c>
      <c r="U64" s="426">
        <v>1715</v>
      </c>
      <c r="V64" s="399">
        <v>8.98</v>
      </c>
      <c r="W64" s="249">
        <v>3401</v>
      </c>
      <c r="X64" s="415">
        <v>19.059999999999999</v>
      </c>
      <c r="Y64" s="426">
        <v>0</v>
      </c>
      <c r="Z64" s="399">
        <v>0</v>
      </c>
      <c r="AA64" s="249">
        <v>0</v>
      </c>
      <c r="AB64" s="415">
        <v>0</v>
      </c>
      <c r="AC64" s="378">
        <f t="shared" si="18"/>
        <v>85746</v>
      </c>
      <c r="AD64" s="378">
        <f t="shared" si="18"/>
        <v>449.67000000000007</v>
      </c>
      <c r="AE64" s="378">
        <f t="shared" si="18"/>
        <v>170030</v>
      </c>
      <c r="AF64" s="378">
        <f t="shared" si="18"/>
        <v>953.45999999999981</v>
      </c>
      <c r="AG64" s="127"/>
      <c r="AH64" s="127"/>
      <c r="AI64" s="127"/>
      <c r="AJ64" s="127"/>
      <c r="AK64" s="127"/>
      <c r="AL64" s="127"/>
      <c r="AM64" s="127"/>
      <c r="AN64" s="127"/>
    </row>
    <row r="65" spans="1:40" s="244" customFormat="1" ht="14.25">
      <c r="A65" s="250">
        <v>45</v>
      </c>
      <c r="B65" s="377" t="s">
        <v>74</v>
      </c>
      <c r="C65" s="426">
        <v>0</v>
      </c>
      <c r="D65" s="399">
        <v>0</v>
      </c>
      <c r="E65" s="249">
        <v>0</v>
      </c>
      <c r="F65" s="415">
        <v>0</v>
      </c>
      <c r="G65" s="426">
        <v>0</v>
      </c>
      <c r="H65" s="399">
        <v>0</v>
      </c>
      <c r="I65" s="249">
        <v>0</v>
      </c>
      <c r="J65" s="415">
        <v>0</v>
      </c>
      <c r="K65" s="426">
        <v>0</v>
      </c>
      <c r="L65" s="399">
        <v>0</v>
      </c>
      <c r="M65" s="249">
        <v>0</v>
      </c>
      <c r="N65" s="415">
        <v>0</v>
      </c>
      <c r="O65" s="426">
        <v>0</v>
      </c>
      <c r="P65" s="399">
        <v>0</v>
      </c>
      <c r="Q65" s="249">
        <v>0</v>
      </c>
      <c r="R65" s="415">
        <v>0</v>
      </c>
      <c r="S65" s="250">
        <v>45</v>
      </c>
      <c r="T65" s="377" t="str">
        <f>B65</f>
        <v>Indl.Co.Op.Bank ltd.</v>
      </c>
      <c r="U65" s="426">
        <v>0</v>
      </c>
      <c r="V65" s="399">
        <v>0</v>
      </c>
      <c r="W65" s="249">
        <v>0</v>
      </c>
      <c r="X65" s="415">
        <v>0</v>
      </c>
      <c r="Y65" s="426">
        <v>0</v>
      </c>
      <c r="Z65" s="399">
        <v>0</v>
      </c>
      <c r="AA65" s="249">
        <v>0</v>
      </c>
      <c r="AB65" s="415">
        <v>0</v>
      </c>
      <c r="AC65" s="378">
        <f t="shared" si="18"/>
        <v>0</v>
      </c>
      <c r="AD65" s="378">
        <f t="shared" si="18"/>
        <v>0</v>
      </c>
      <c r="AE65" s="378">
        <f t="shared" si="18"/>
        <v>0</v>
      </c>
      <c r="AF65" s="378">
        <f t="shared" si="18"/>
        <v>0</v>
      </c>
      <c r="AG65" s="127"/>
      <c r="AH65" s="127"/>
      <c r="AI65" s="127"/>
      <c r="AJ65" s="127"/>
      <c r="AK65" s="127"/>
      <c r="AL65" s="127"/>
      <c r="AM65" s="127"/>
      <c r="AN65" s="127"/>
    </row>
    <row r="66" spans="1:40" s="245" customFormat="1">
      <c r="A66" s="246"/>
      <c r="B66" s="381" t="s">
        <v>75</v>
      </c>
      <c r="C66" s="382">
        <f>SUM(C63:C65)</f>
        <v>32583</v>
      </c>
      <c r="D66" s="420">
        <f t="shared" ref="D66:R66" si="19">SUM(D63:D65)</f>
        <v>170.87</v>
      </c>
      <c r="E66" s="382">
        <f t="shared" si="19"/>
        <v>64611</v>
      </c>
      <c r="F66" s="420">
        <f t="shared" si="19"/>
        <v>362.31</v>
      </c>
      <c r="G66" s="382">
        <f t="shared" si="19"/>
        <v>36871</v>
      </c>
      <c r="H66" s="420">
        <f t="shared" si="19"/>
        <v>193.36</v>
      </c>
      <c r="I66" s="382">
        <f t="shared" si="19"/>
        <v>73113</v>
      </c>
      <c r="J66" s="420">
        <f t="shared" si="19"/>
        <v>409.98</v>
      </c>
      <c r="K66" s="382">
        <f t="shared" si="19"/>
        <v>4287</v>
      </c>
      <c r="L66" s="420">
        <f t="shared" si="19"/>
        <v>22.49</v>
      </c>
      <c r="M66" s="382">
        <f t="shared" si="19"/>
        <v>8501</v>
      </c>
      <c r="N66" s="420">
        <f t="shared" si="19"/>
        <v>47.68</v>
      </c>
      <c r="O66" s="382">
        <f t="shared" si="19"/>
        <v>10290</v>
      </c>
      <c r="P66" s="420">
        <f t="shared" si="19"/>
        <v>53.97</v>
      </c>
      <c r="Q66" s="382">
        <f t="shared" si="19"/>
        <v>20404</v>
      </c>
      <c r="R66" s="420">
        <f t="shared" si="19"/>
        <v>114.43</v>
      </c>
      <c r="S66" s="246"/>
      <c r="T66" s="381" t="s">
        <v>75</v>
      </c>
      <c r="U66" s="382">
        <f t="shared" ref="U66:AB66" si="20">SUM(U63:U65)</f>
        <v>1715</v>
      </c>
      <c r="V66" s="420">
        <f t="shared" si="20"/>
        <v>8.98</v>
      </c>
      <c r="W66" s="382">
        <f t="shared" si="20"/>
        <v>3401</v>
      </c>
      <c r="X66" s="420">
        <f t="shared" si="20"/>
        <v>19.059999999999999</v>
      </c>
      <c r="Y66" s="382">
        <f t="shared" si="20"/>
        <v>0</v>
      </c>
      <c r="Z66" s="420">
        <f t="shared" si="20"/>
        <v>0</v>
      </c>
      <c r="AA66" s="382">
        <f t="shared" si="20"/>
        <v>0</v>
      </c>
      <c r="AB66" s="420">
        <f t="shared" si="20"/>
        <v>0</v>
      </c>
      <c r="AC66" s="382">
        <f t="shared" si="18"/>
        <v>85746</v>
      </c>
      <c r="AD66" s="382">
        <f t="shared" si="18"/>
        <v>449.67000000000007</v>
      </c>
      <c r="AE66" s="382">
        <f t="shared" si="18"/>
        <v>170030</v>
      </c>
      <c r="AF66" s="382">
        <f t="shared" si="18"/>
        <v>953.45999999999981</v>
      </c>
      <c r="AG66" s="421"/>
      <c r="AH66" s="421"/>
      <c r="AI66" s="421"/>
      <c r="AJ66" s="421"/>
      <c r="AK66" s="421"/>
      <c r="AL66" s="421"/>
      <c r="AM66" s="421"/>
      <c r="AN66" s="421"/>
    </row>
    <row r="67" spans="1:40" s="244" customFormat="1">
      <c r="A67" s="246">
        <v>46</v>
      </c>
      <c r="B67" s="381" t="s">
        <v>77</v>
      </c>
      <c r="C67" s="398">
        <v>7</v>
      </c>
      <c r="D67" s="399">
        <v>3.1621000000000001</v>
      </c>
      <c r="E67" s="400">
        <v>33</v>
      </c>
      <c r="F67" s="415">
        <v>15.8842</v>
      </c>
      <c r="G67" s="398">
        <v>43</v>
      </c>
      <c r="H67" s="399">
        <v>14.434799999999999</v>
      </c>
      <c r="I67" s="400">
        <v>268</v>
      </c>
      <c r="J67" s="415">
        <v>105.9222</v>
      </c>
      <c r="K67" s="398">
        <v>0</v>
      </c>
      <c r="L67" s="387">
        <v>0</v>
      </c>
      <c r="M67" s="388">
        <v>0</v>
      </c>
      <c r="N67" s="415">
        <v>0</v>
      </c>
      <c r="O67" s="398">
        <v>1</v>
      </c>
      <c r="P67" s="399">
        <v>0.5</v>
      </c>
      <c r="Q67" s="400">
        <v>0</v>
      </c>
      <c r="R67" s="415">
        <v>0</v>
      </c>
      <c r="S67" s="246">
        <v>46</v>
      </c>
      <c r="T67" s="377" t="str">
        <f>B67</f>
        <v>KSFC</v>
      </c>
      <c r="U67" s="398">
        <v>1</v>
      </c>
      <c r="V67" s="399">
        <v>0.1249</v>
      </c>
      <c r="W67" s="400">
        <v>2</v>
      </c>
      <c r="X67" s="415">
        <v>0.66</v>
      </c>
      <c r="Y67" s="398">
        <v>1</v>
      </c>
      <c r="Z67" s="399">
        <v>0.745</v>
      </c>
      <c r="AA67" s="400">
        <v>2</v>
      </c>
      <c r="AB67" s="415">
        <v>0.74419999999999997</v>
      </c>
      <c r="AC67" s="378">
        <f t="shared" si="18"/>
        <v>53</v>
      </c>
      <c r="AD67" s="378">
        <f t="shared" si="18"/>
        <v>18.966799999999999</v>
      </c>
      <c r="AE67" s="378">
        <f t="shared" si="18"/>
        <v>305</v>
      </c>
      <c r="AF67" s="378">
        <f t="shared" si="18"/>
        <v>123.2106</v>
      </c>
      <c r="AG67" s="127"/>
      <c r="AH67" s="127"/>
      <c r="AI67" s="127"/>
      <c r="AJ67" s="127"/>
      <c r="AK67" s="127"/>
      <c r="AL67" s="127"/>
      <c r="AM67" s="127"/>
      <c r="AN67" s="127"/>
    </row>
    <row r="68" spans="1:40" s="244" customFormat="1">
      <c r="A68" s="246"/>
      <c r="B68" s="381" t="s">
        <v>78</v>
      </c>
      <c r="C68" s="397">
        <f>SUM(C67)</f>
        <v>7</v>
      </c>
      <c r="D68" s="427">
        <f t="shared" ref="D68:R68" si="21">SUM(D67)</f>
        <v>3.1621000000000001</v>
      </c>
      <c r="E68" s="397">
        <f t="shared" si="21"/>
        <v>33</v>
      </c>
      <c r="F68" s="427">
        <f t="shared" si="21"/>
        <v>15.8842</v>
      </c>
      <c r="G68" s="397">
        <f t="shared" si="21"/>
        <v>43</v>
      </c>
      <c r="H68" s="427">
        <f t="shared" si="21"/>
        <v>14.434799999999999</v>
      </c>
      <c r="I68" s="397">
        <f t="shared" si="21"/>
        <v>268</v>
      </c>
      <c r="J68" s="427">
        <f t="shared" si="21"/>
        <v>105.9222</v>
      </c>
      <c r="K68" s="397">
        <f t="shared" si="21"/>
        <v>0</v>
      </c>
      <c r="L68" s="427">
        <f t="shared" si="21"/>
        <v>0</v>
      </c>
      <c r="M68" s="397">
        <f t="shared" si="21"/>
        <v>0</v>
      </c>
      <c r="N68" s="427">
        <f t="shared" si="21"/>
        <v>0</v>
      </c>
      <c r="O68" s="397">
        <f t="shared" si="21"/>
        <v>1</v>
      </c>
      <c r="P68" s="427">
        <f t="shared" si="21"/>
        <v>0.5</v>
      </c>
      <c r="Q68" s="397">
        <f t="shared" si="21"/>
        <v>0</v>
      </c>
      <c r="R68" s="427">
        <f t="shared" si="21"/>
        <v>0</v>
      </c>
      <c r="S68" s="246"/>
      <c r="T68" s="381" t="s">
        <v>78</v>
      </c>
      <c r="U68" s="397">
        <f t="shared" ref="U68:AB68" si="22">SUM(U67)</f>
        <v>1</v>
      </c>
      <c r="V68" s="427">
        <f t="shared" si="22"/>
        <v>0.1249</v>
      </c>
      <c r="W68" s="397">
        <f t="shared" si="22"/>
        <v>2</v>
      </c>
      <c r="X68" s="427">
        <f t="shared" si="22"/>
        <v>0.66</v>
      </c>
      <c r="Y68" s="397">
        <f t="shared" si="22"/>
        <v>1</v>
      </c>
      <c r="Z68" s="427">
        <f t="shared" si="22"/>
        <v>0.745</v>
      </c>
      <c r="AA68" s="397">
        <f t="shared" si="22"/>
        <v>2</v>
      </c>
      <c r="AB68" s="427">
        <f t="shared" si="22"/>
        <v>0.74419999999999997</v>
      </c>
      <c r="AC68" s="382">
        <f t="shared" si="18"/>
        <v>53</v>
      </c>
      <c r="AD68" s="382">
        <f t="shared" si="18"/>
        <v>18.966799999999999</v>
      </c>
      <c r="AE68" s="382">
        <f t="shared" si="18"/>
        <v>305</v>
      </c>
      <c r="AF68" s="382">
        <f t="shared" si="18"/>
        <v>123.2106</v>
      </c>
      <c r="AG68" s="127"/>
      <c r="AH68" s="127"/>
      <c r="AI68" s="127"/>
      <c r="AJ68" s="127"/>
      <c r="AK68" s="127"/>
      <c r="AL68" s="127"/>
      <c r="AM68" s="127"/>
      <c r="AN68" s="127"/>
    </row>
    <row r="69" spans="1:40" s="244" customFormat="1" ht="14.25">
      <c r="A69" s="250" t="s">
        <v>147</v>
      </c>
      <c r="B69" s="377" t="s">
        <v>80</v>
      </c>
      <c r="C69" s="398"/>
      <c r="D69" s="399"/>
      <c r="E69" s="400"/>
      <c r="F69" s="415"/>
      <c r="G69" s="398"/>
      <c r="H69" s="399"/>
      <c r="I69" s="400"/>
      <c r="J69" s="415"/>
      <c r="K69" s="398"/>
      <c r="L69" s="399"/>
      <c r="M69" s="400"/>
      <c r="N69" s="415"/>
      <c r="O69" s="398"/>
      <c r="P69" s="399"/>
      <c r="Q69" s="400"/>
      <c r="R69" s="415"/>
      <c r="S69" s="250" t="s">
        <v>147</v>
      </c>
      <c r="T69" s="377" t="s">
        <v>80</v>
      </c>
      <c r="U69" s="398"/>
      <c r="V69" s="399"/>
      <c r="W69" s="400"/>
      <c r="X69" s="415"/>
      <c r="Y69" s="398"/>
      <c r="Z69" s="399"/>
      <c r="AA69" s="400"/>
      <c r="AB69" s="415"/>
      <c r="AC69" s="398"/>
      <c r="AD69" s="399"/>
      <c r="AE69" s="400"/>
      <c r="AF69" s="415"/>
      <c r="AG69" s="127"/>
      <c r="AH69" s="127"/>
      <c r="AI69" s="127"/>
      <c r="AJ69" s="127"/>
      <c r="AK69" s="127"/>
      <c r="AL69" s="127"/>
      <c r="AM69" s="127"/>
      <c r="AN69" s="127"/>
    </row>
    <row r="70" spans="1:40" s="244" customFormat="1" ht="14.25">
      <c r="A70" s="250">
        <v>1</v>
      </c>
      <c r="B70" s="377" t="s">
        <v>81</v>
      </c>
      <c r="C70" s="398">
        <v>472</v>
      </c>
      <c r="D70" s="399">
        <v>3.42</v>
      </c>
      <c r="E70" s="400">
        <v>1722</v>
      </c>
      <c r="F70" s="415">
        <v>7.46</v>
      </c>
      <c r="G70" s="398">
        <v>3685</v>
      </c>
      <c r="H70" s="399">
        <v>48.62</v>
      </c>
      <c r="I70" s="400">
        <v>15609</v>
      </c>
      <c r="J70" s="415">
        <v>118.6</v>
      </c>
      <c r="K70" s="398">
        <v>8</v>
      </c>
      <c r="L70" s="399">
        <v>0.02</v>
      </c>
      <c r="M70" s="400">
        <v>44</v>
      </c>
      <c r="N70" s="415">
        <v>7.0000000000000007E-2</v>
      </c>
      <c r="O70" s="398">
        <v>130</v>
      </c>
      <c r="P70" s="399">
        <v>0.36</v>
      </c>
      <c r="Q70" s="400">
        <v>313</v>
      </c>
      <c r="R70" s="415">
        <v>0.54</v>
      </c>
      <c r="S70" s="250">
        <v>1</v>
      </c>
      <c r="T70" s="377" t="str">
        <f>B70</f>
        <v>Equitas Small Finance Bank</v>
      </c>
      <c r="U70" s="398">
        <v>35</v>
      </c>
      <c r="V70" s="399">
        <v>0.1</v>
      </c>
      <c r="W70" s="400">
        <v>106</v>
      </c>
      <c r="X70" s="415">
        <v>0.24</v>
      </c>
      <c r="Y70" s="398">
        <v>30</v>
      </c>
      <c r="Z70" s="399">
        <v>0.08</v>
      </c>
      <c r="AA70" s="400">
        <v>78</v>
      </c>
      <c r="AB70" s="415">
        <v>0.17</v>
      </c>
      <c r="AC70" s="378">
        <f t="shared" ref="AC70:AF73" si="23">SUM(C70+G70+K70+O70+U70+Y70)</f>
        <v>4360</v>
      </c>
      <c r="AD70" s="378">
        <f t="shared" si="23"/>
        <v>52.6</v>
      </c>
      <c r="AE70" s="378">
        <f t="shared" si="23"/>
        <v>17872</v>
      </c>
      <c r="AF70" s="378">
        <f t="shared" si="23"/>
        <v>127.07999999999998</v>
      </c>
      <c r="AG70" s="127"/>
      <c r="AH70" s="127"/>
      <c r="AI70" s="127"/>
      <c r="AJ70" s="127"/>
      <c r="AK70" s="127"/>
      <c r="AL70" s="127"/>
      <c r="AM70" s="127"/>
      <c r="AN70" s="127"/>
    </row>
    <row r="71" spans="1:40" s="244" customFormat="1" ht="14.25">
      <c r="A71" s="250">
        <v>2</v>
      </c>
      <c r="B71" s="377" t="s">
        <v>82</v>
      </c>
      <c r="C71" s="398">
        <v>2183</v>
      </c>
      <c r="D71" s="399">
        <v>7.02</v>
      </c>
      <c r="E71" s="400">
        <v>5648</v>
      </c>
      <c r="F71" s="415">
        <v>11.15</v>
      </c>
      <c r="G71" s="398">
        <v>10271</v>
      </c>
      <c r="H71" s="399">
        <v>33.06</v>
      </c>
      <c r="I71" s="400">
        <v>26176</v>
      </c>
      <c r="J71" s="415">
        <v>52.97</v>
      </c>
      <c r="K71" s="398">
        <v>55</v>
      </c>
      <c r="L71" s="399">
        <v>0.17</v>
      </c>
      <c r="M71" s="400">
        <v>170</v>
      </c>
      <c r="N71" s="415">
        <v>0.32</v>
      </c>
      <c r="O71" s="398">
        <v>13</v>
      </c>
      <c r="P71" s="399">
        <v>0.05</v>
      </c>
      <c r="Q71" s="400">
        <v>24</v>
      </c>
      <c r="R71" s="415">
        <v>0.06</v>
      </c>
      <c r="S71" s="250">
        <v>2</v>
      </c>
      <c r="T71" s="377" t="str">
        <f>B71</f>
        <v>Ujjivan Small Finnance</v>
      </c>
      <c r="U71" s="398">
        <v>20</v>
      </c>
      <c r="V71" s="399">
        <v>0.09</v>
      </c>
      <c r="W71" s="400">
        <v>27</v>
      </c>
      <c r="X71" s="415">
        <v>0.1</v>
      </c>
      <c r="Y71" s="398">
        <v>0</v>
      </c>
      <c r="Z71" s="399">
        <v>0</v>
      </c>
      <c r="AA71" s="400">
        <v>0</v>
      </c>
      <c r="AB71" s="415">
        <v>0</v>
      </c>
      <c r="AC71" s="378">
        <f t="shared" si="23"/>
        <v>12542</v>
      </c>
      <c r="AD71" s="378">
        <f t="shared" si="23"/>
        <v>40.39</v>
      </c>
      <c r="AE71" s="378">
        <f t="shared" si="23"/>
        <v>32045</v>
      </c>
      <c r="AF71" s="378">
        <f t="shared" si="23"/>
        <v>64.599999999999994</v>
      </c>
      <c r="AG71" s="127"/>
      <c r="AH71" s="127"/>
      <c r="AI71" s="127"/>
      <c r="AJ71" s="127"/>
      <c r="AK71" s="127"/>
      <c r="AL71" s="127"/>
      <c r="AM71" s="127"/>
      <c r="AN71" s="127"/>
    </row>
    <row r="72" spans="1:40" s="245" customFormat="1">
      <c r="A72" s="246"/>
      <c r="B72" s="381" t="s">
        <v>83</v>
      </c>
      <c r="C72" s="397">
        <f>SUM(C70:C71)</f>
        <v>2655</v>
      </c>
      <c r="D72" s="427">
        <f t="shared" ref="D72:R72" si="24">SUM(D70:D71)</f>
        <v>10.44</v>
      </c>
      <c r="E72" s="397">
        <f t="shared" si="24"/>
        <v>7370</v>
      </c>
      <c r="F72" s="427">
        <f t="shared" si="24"/>
        <v>18.61</v>
      </c>
      <c r="G72" s="397">
        <f t="shared" si="24"/>
        <v>13956</v>
      </c>
      <c r="H72" s="427">
        <f t="shared" si="24"/>
        <v>81.680000000000007</v>
      </c>
      <c r="I72" s="397">
        <f t="shared" si="24"/>
        <v>41785</v>
      </c>
      <c r="J72" s="427">
        <f t="shared" si="24"/>
        <v>171.57</v>
      </c>
      <c r="K72" s="397">
        <f t="shared" si="24"/>
        <v>63</v>
      </c>
      <c r="L72" s="427">
        <f t="shared" si="24"/>
        <v>0.19</v>
      </c>
      <c r="M72" s="397">
        <f t="shared" si="24"/>
        <v>214</v>
      </c>
      <c r="N72" s="427">
        <f t="shared" si="24"/>
        <v>0.39</v>
      </c>
      <c r="O72" s="397">
        <f t="shared" si="24"/>
        <v>143</v>
      </c>
      <c r="P72" s="427">
        <f t="shared" si="24"/>
        <v>0.41</v>
      </c>
      <c r="Q72" s="397">
        <f t="shared" si="24"/>
        <v>337</v>
      </c>
      <c r="R72" s="427">
        <f t="shared" si="24"/>
        <v>0.60000000000000009</v>
      </c>
      <c r="S72" s="246"/>
      <c r="T72" s="381" t="s">
        <v>83</v>
      </c>
      <c r="U72" s="397">
        <f t="shared" ref="U72:AB72" si="25">SUM(U70:U71)</f>
        <v>55</v>
      </c>
      <c r="V72" s="427">
        <f t="shared" si="25"/>
        <v>0.19</v>
      </c>
      <c r="W72" s="397">
        <f t="shared" si="25"/>
        <v>133</v>
      </c>
      <c r="X72" s="427">
        <f t="shared" si="25"/>
        <v>0.33999999999999997</v>
      </c>
      <c r="Y72" s="397">
        <f t="shared" si="25"/>
        <v>30</v>
      </c>
      <c r="Z72" s="427">
        <f t="shared" si="25"/>
        <v>0.08</v>
      </c>
      <c r="AA72" s="397">
        <f t="shared" si="25"/>
        <v>78</v>
      </c>
      <c r="AB72" s="427">
        <f t="shared" si="25"/>
        <v>0.17</v>
      </c>
      <c r="AC72" s="382">
        <f t="shared" si="23"/>
        <v>16902</v>
      </c>
      <c r="AD72" s="382">
        <f t="shared" si="23"/>
        <v>92.99</v>
      </c>
      <c r="AE72" s="382">
        <f t="shared" si="23"/>
        <v>49917</v>
      </c>
      <c r="AF72" s="382">
        <f t="shared" si="23"/>
        <v>191.67999999999998</v>
      </c>
      <c r="AG72" s="421"/>
      <c r="AH72" s="421"/>
      <c r="AI72" s="421"/>
      <c r="AJ72" s="421"/>
      <c r="AK72" s="421"/>
      <c r="AL72" s="421"/>
      <c r="AM72" s="421"/>
      <c r="AN72" s="421"/>
    </row>
    <row r="73" spans="1:40" s="245" customFormat="1" ht="15.75" thickBot="1">
      <c r="A73" s="246"/>
      <c r="B73" s="381" t="s">
        <v>148</v>
      </c>
      <c r="C73" s="404">
        <f>SUM(C58+C66+C68+C72)</f>
        <v>145353</v>
      </c>
      <c r="D73" s="428">
        <f t="shared" ref="D73:R73" si="26">SUM(D58+D66+D68+D72)</f>
        <v>2435.0398500000001</v>
      </c>
      <c r="E73" s="404">
        <f t="shared" si="26"/>
        <v>400478</v>
      </c>
      <c r="F73" s="428">
        <f t="shared" si="26"/>
        <v>8112.5002680000007</v>
      </c>
      <c r="G73" s="404">
        <f t="shared" si="26"/>
        <v>466290</v>
      </c>
      <c r="H73" s="428">
        <f t="shared" si="26"/>
        <v>8584.2503870000019</v>
      </c>
      <c r="I73" s="404">
        <f t="shared" si="26"/>
        <v>1381019</v>
      </c>
      <c r="J73" s="428">
        <f t="shared" si="26"/>
        <v>27362.787055000001</v>
      </c>
      <c r="K73" s="404">
        <f t="shared" si="26"/>
        <v>15236</v>
      </c>
      <c r="L73" s="428">
        <f t="shared" si="26"/>
        <v>310.68998469000002</v>
      </c>
      <c r="M73" s="404">
        <f t="shared" si="26"/>
        <v>45409</v>
      </c>
      <c r="N73" s="428">
        <f t="shared" si="26"/>
        <v>903.22777699999983</v>
      </c>
      <c r="O73" s="404">
        <f t="shared" si="26"/>
        <v>11183</v>
      </c>
      <c r="P73" s="428">
        <f t="shared" si="26"/>
        <v>68.572013018999996</v>
      </c>
      <c r="Q73" s="404">
        <f t="shared" si="26"/>
        <v>36303</v>
      </c>
      <c r="R73" s="428">
        <f t="shared" si="26"/>
        <v>362.37046278000003</v>
      </c>
      <c r="S73" s="246"/>
      <c r="T73" s="381" t="s">
        <v>148</v>
      </c>
      <c r="U73" s="404">
        <f t="shared" ref="U73:AB73" si="27">SUM(U58+U66+U68+U72)</f>
        <v>4007</v>
      </c>
      <c r="V73" s="428">
        <f t="shared" si="27"/>
        <v>174.09295699999998</v>
      </c>
      <c r="W73" s="404">
        <f t="shared" si="27"/>
        <v>26757</v>
      </c>
      <c r="X73" s="428">
        <f t="shared" si="27"/>
        <v>1376.0905739999998</v>
      </c>
      <c r="Y73" s="404">
        <f t="shared" si="27"/>
        <v>180</v>
      </c>
      <c r="Z73" s="428">
        <f t="shared" si="27"/>
        <v>21.559618170000004</v>
      </c>
      <c r="AA73" s="404">
        <f t="shared" si="27"/>
        <v>4981</v>
      </c>
      <c r="AB73" s="428">
        <f t="shared" si="27"/>
        <v>92.500966080000012</v>
      </c>
      <c r="AC73" s="382">
        <f t="shared" si="23"/>
        <v>642249</v>
      </c>
      <c r="AD73" s="382">
        <f t="shared" si="23"/>
        <v>11594.204809879002</v>
      </c>
      <c r="AE73" s="382">
        <f t="shared" si="23"/>
        <v>1894947</v>
      </c>
      <c r="AF73" s="382">
        <f t="shared" si="23"/>
        <v>38209.477102860008</v>
      </c>
      <c r="AG73" s="421"/>
      <c r="AH73" s="421"/>
      <c r="AI73" s="421"/>
      <c r="AJ73" s="421"/>
      <c r="AK73" s="421"/>
      <c r="AL73" s="421"/>
      <c r="AM73" s="421"/>
      <c r="AN73" s="421"/>
    </row>
    <row r="74" spans="1:40">
      <c r="A74" s="405"/>
      <c r="B74" s="127"/>
      <c r="C74" s="407"/>
      <c r="D74" s="406"/>
      <c r="E74" s="406"/>
      <c r="F74" s="406"/>
      <c r="G74" s="406"/>
      <c r="H74" s="406"/>
      <c r="I74" s="407"/>
      <c r="J74" s="406"/>
      <c r="K74" s="406"/>
      <c r="L74" s="406"/>
      <c r="M74" s="407"/>
      <c r="N74" s="406"/>
      <c r="O74" s="406"/>
      <c r="P74" s="406"/>
      <c r="Q74" s="407"/>
      <c r="R74" s="406"/>
      <c r="S74" s="405"/>
      <c r="T74" s="127"/>
      <c r="U74" s="406"/>
      <c r="V74" s="407"/>
      <c r="W74" s="407"/>
      <c r="X74" s="407"/>
      <c r="Y74" s="406"/>
      <c r="Z74" s="407"/>
      <c r="AA74" s="407"/>
      <c r="AB74" s="407"/>
      <c r="AC74" s="406"/>
      <c r="AD74" s="407"/>
      <c r="AE74" s="407"/>
      <c r="AF74" s="407"/>
      <c r="AG74" s="127"/>
      <c r="AH74" s="127"/>
      <c r="AI74" s="127"/>
      <c r="AJ74" s="127"/>
      <c r="AK74" s="127"/>
      <c r="AL74" s="127"/>
      <c r="AM74" s="127"/>
      <c r="AN74" s="127"/>
    </row>
    <row r="75" spans="1:40">
      <c r="A75" s="405"/>
      <c r="B75" s="127"/>
      <c r="C75" s="407"/>
      <c r="D75" s="406"/>
      <c r="E75" s="406"/>
      <c r="F75" s="406"/>
      <c r="G75" s="406"/>
      <c r="H75" s="406"/>
      <c r="I75" s="407"/>
      <c r="J75" s="406"/>
      <c r="K75" s="406"/>
      <c r="L75" s="406"/>
      <c r="M75" s="407"/>
      <c r="N75" s="406"/>
      <c r="O75" s="406"/>
      <c r="P75" s="406"/>
      <c r="Q75" s="407"/>
      <c r="R75" s="406"/>
      <c r="S75" s="405"/>
      <c r="T75" s="127"/>
      <c r="U75" s="406"/>
      <c r="V75" s="407"/>
      <c r="W75" s="407"/>
      <c r="X75" s="407"/>
      <c r="Y75" s="406"/>
      <c r="Z75" s="407"/>
      <c r="AA75" s="407"/>
      <c r="AB75" s="407"/>
      <c r="AC75" s="406"/>
      <c r="AD75" s="407"/>
      <c r="AE75" s="407"/>
      <c r="AF75" s="407"/>
      <c r="AG75" s="127"/>
      <c r="AH75" s="127"/>
      <c r="AI75" s="127"/>
      <c r="AJ75" s="127"/>
      <c r="AK75" s="127"/>
      <c r="AL75" s="127"/>
      <c r="AM75" s="127"/>
      <c r="AN75" s="127"/>
    </row>
    <row r="76" spans="1:40">
      <c r="A76" s="405"/>
      <c r="B76" s="127"/>
      <c r="C76" s="407"/>
      <c r="D76" s="406"/>
      <c r="E76" s="406"/>
      <c r="F76" s="406"/>
      <c r="G76" s="406"/>
      <c r="H76" s="406"/>
      <c r="I76" s="407"/>
      <c r="J76" s="406"/>
      <c r="K76" s="406"/>
      <c r="L76" s="406"/>
      <c r="M76" s="407"/>
      <c r="N76" s="406"/>
      <c r="O76" s="406"/>
      <c r="P76" s="406"/>
      <c r="Q76" s="407"/>
      <c r="R76" s="406"/>
      <c r="S76" s="405"/>
      <c r="T76" s="127"/>
      <c r="U76" s="406"/>
      <c r="V76" s="407"/>
      <c r="W76" s="407"/>
      <c r="X76" s="407"/>
      <c r="Y76" s="406"/>
      <c r="Z76" s="407"/>
      <c r="AA76" s="407"/>
      <c r="AB76" s="407"/>
      <c r="AC76" s="406"/>
      <c r="AD76" s="407"/>
      <c r="AE76" s="407"/>
      <c r="AF76" s="407"/>
      <c r="AG76" s="127"/>
      <c r="AH76" s="127"/>
      <c r="AI76" s="127"/>
      <c r="AJ76" s="127"/>
      <c r="AK76" s="127"/>
      <c r="AL76" s="127"/>
      <c r="AM76" s="127"/>
      <c r="AN76" s="127"/>
    </row>
    <row r="77" spans="1:40">
      <c r="A77" s="405"/>
      <c r="B77" s="127"/>
      <c r="C77" s="407"/>
      <c r="D77" s="406"/>
      <c r="E77" s="406"/>
      <c r="F77" s="406"/>
      <c r="G77" s="406"/>
      <c r="H77" s="406"/>
      <c r="I77" s="407"/>
      <c r="J77" s="406"/>
      <c r="K77" s="406"/>
      <c r="L77" s="406"/>
      <c r="M77" s="407"/>
      <c r="N77" s="406"/>
      <c r="O77" s="406"/>
      <c r="P77" s="406"/>
      <c r="Q77" s="407"/>
      <c r="R77" s="406"/>
      <c r="S77" s="405"/>
      <c r="T77" s="127"/>
      <c r="U77" s="406"/>
      <c r="V77" s="407"/>
      <c r="W77" s="407"/>
      <c r="X77" s="407"/>
      <c r="Y77" s="406"/>
      <c r="Z77" s="407"/>
      <c r="AA77" s="407"/>
      <c r="AB77" s="407"/>
      <c r="AC77" s="406"/>
      <c r="AD77" s="407"/>
      <c r="AE77" s="407"/>
      <c r="AF77" s="407"/>
      <c r="AG77" s="127"/>
      <c r="AH77" s="127"/>
      <c r="AI77" s="127"/>
      <c r="AJ77" s="127"/>
      <c r="AK77" s="127"/>
      <c r="AL77" s="127"/>
      <c r="AM77" s="127"/>
      <c r="AN77" s="127"/>
    </row>
    <row r="78" spans="1:40">
      <c r="A78" s="405"/>
      <c r="B78" s="127"/>
      <c r="C78" s="407"/>
      <c r="D78" s="406"/>
      <c r="E78" s="406"/>
      <c r="F78" s="406"/>
      <c r="G78" s="406"/>
      <c r="H78" s="406"/>
      <c r="I78" s="407"/>
      <c r="J78" s="406"/>
      <c r="K78" s="406"/>
      <c r="L78" s="406"/>
      <c r="M78" s="407"/>
      <c r="N78" s="406"/>
      <c r="O78" s="406"/>
      <c r="P78" s="406"/>
      <c r="Q78" s="407"/>
      <c r="R78" s="406"/>
      <c r="S78" s="405"/>
      <c r="T78" s="127"/>
      <c r="U78" s="406"/>
      <c r="V78" s="407"/>
      <c r="W78" s="407"/>
      <c r="X78" s="407"/>
      <c r="Y78" s="406"/>
      <c r="Z78" s="407"/>
      <c r="AA78" s="407"/>
      <c r="AB78" s="407"/>
      <c r="AC78" s="406"/>
      <c r="AD78" s="407"/>
      <c r="AE78" s="407"/>
      <c r="AF78" s="407"/>
      <c r="AG78" s="127"/>
      <c r="AH78" s="127"/>
      <c r="AI78" s="127"/>
      <c r="AJ78" s="127"/>
      <c r="AK78" s="127"/>
      <c r="AL78" s="127"/>
      <c r="AM78" s="127"/>
      <c r="AN78" s="127"/>
    </row>
    <row r="79" spans="1:40">
      <c r="A79" s="405"/>
      <c r="B79" s="127"/>
      <c r="C79" s="407"/>
      <c r="D79" s="406"/>
      <c r="E79" s="406"/>
      <c r="F79" s="406"/>
      <c r="G79" s="406"/>
      <c r="H79" s="406"/>
      <c r="I79" s="407"/>
      <c r="J79" s="406"/>
      <c r="K79" s="406"/>
      <c r="L79" s="406"/>
      <c r="M79" s="407"/>
      <c r="N79" s="406"/>
      <c r="O79" s="406"/>
      <c r="P79" s="406"/>
      <c r="Q79" s="407"/>
      <c r="R79" s="406"/>
      <c r="S79" s="405"/>
      <c r="T79" s="127"/>
      <c r="U79" s="406"/>
      <c r="V79" s="407"/>
      <c r="W79" s="407"/>
      <c r="X79" s="407"/>
      <c r="Y79" s="406"/>
      <c r="Z79" s="407"/>
      <c r="AA79" s="407"/>
      <c r="AB79" s="407"/>
      <c r="AC79" s="406"/>
      <c r="AD79" s="407"/>
      <c r="AE79" s="407"/>
      <c r="AF79" s="407"/>
      <c r="AG79" s="127"/>
      <c r="AH79" s="127"/>
      <c r="AI79" s="127"/>
      <c r="AJ79" s="127"/>
      <c r="AK79" s="127"/>
      <c r="AL79" s="127"/>
      <c r="AM79" s="127"/>
      <c r="AN79" s="127"/>
    </row>
    <row r="80" spans="1:40">
      <c r="A80" s="405"/>
      <c r="B80" s="127"/>
      <c r="C80" s="407"/>
      <c r="D80" s="406"/>
      <c r="E80" s="406"/>
      <c r="F80" s="406"/>
      <c r="G80" s="406"/>
      <c r="H80" s="406"/>
      <c r="I80" s="407"/>
      <c r="J80" s="406"/>
      <c r="K80" s="406"/>
      <c r="L80" s="406"/>
      <c r="M80" s="407"/>
      <c r="N80" s="406"/>
      <c r="O80" s="406"/>
      <c r="P80" s="406"/>
      <c r="Q80" s="407"/>
      <c r="R80" s="406"/>
      <c r="S80" s="405"/>
      <c r="T80" s="127"/>
      <c r="U80" s="406"/>
      <c r="V80" s="407"/>
      <c r="W80" s="407"/>
      <c r="X80" s="407"/>
      <c r="Y80" s="406"/>
      <c r="Z80" s="407"/>
      <c r="AA80" s="407"/>
      <c r="AB80" s="407"/>
      <c r="AC80" s="406"/>
      <c r="AD80" s="407"/>
      <c r="AE80" s="407"/>
      <c r="AF80" s="407"/>
      <c r="AG80" s="127"/>
      <c r="AH80" s="127"/>
      <c r="AI80" s="127"/>
      <c r="AJ80" s="127"/>
      <c r="AK80" s="127"/>
      <c r="AL80" s="127"/>
      <c r="AM80" s="127"/>
      <c r="AN80" s="127"/>
    </row>
    <row r="81" spans="1:40">
      <c r="A81" s="405"/>
      <c r="B81" s="127"/>
      <c r="C81" s="407"/>
      <c r="D81" s="406"/>
      <c r="E81" s="406"/>
      <c r="F81" s="406"/>
      <c r="G81" s="406"/>
      <c r="H81" s="406"/>
      <c r="I81" s="407"/>
      <c r="J81" s="406"/>
      <c r="K81" s="406"/>
      <c r="L81" s="406"/>
      <c r="M81" s="407"/>
      <c r="N81" s="406"/>
      <c r="O81" s="406"/>
      <c r="P81" s="406"/>
      <c r="Q81" s="407"/>
      <c r="R81" s="406"/>
      <c r="S81" s="405"/>
      <c r="T81" s="127"/>
      <c r="U81" s="406"/>
      <c r="V81" s="407"/>
      <c r="W81" s="407"/>
      <c r="X81" s="407"/>
      <c r="Y81" s="406"/>
      <c r="Z81" s="407"/>
      <c r="AA81" s="407"/>
      <c r="AB81" s="407"/>
      <c r="AC81" s="406"/>
      <c r="AD81" s="407"/>
      <c r="AE81" s="407"/>
      <c r="AF81" s="407"/>
      <c r="AG81" s="127"/>
      <c r="AH81" s="127"/>
      <c r="AI81" s="127"/>
      <c r="AJ81" s="127"/>
      <c r="AK81" s="127"/>
      <c r="AL81" s="127"/>
      <c r="AM81" s="127"/>
      <c r="AN81" s="127"/>
    </row>
    <row r="82" spans="1:40">
      <c r="A82" s="405"/>
      <c r="B82" s="127"/>
      <c r="C82" s="407"/>
      <c r="D82" s="406"/>
      <c r="E82" s="406"/>
      <c r="F82" s="406"/>
      <c r="G82" s="406"/>
      <c r="H82" s="406"/>
      <c r="I82" s="407"/>
      <c r="J82" s="406"/>
      <c r="K82" s="406"/>
      <c r="L82" s="406"/>
      <c r="M82" s="407"/>
      <c r="N82" s="406"/>
      <c r="O82" s="406"/>
      <c r="P82" s="406"/>
      <c r="Q82" s="407"/>
      <c r="R82" s="406"/>
      <c r="S82" s="405"/>
      <c r="T82" s="127"/>
      <c r="U82" s="406"/>
      <c r="V82" s="407"/>
      <c r="W82" s="407"/>
      <c r="X82" s="407"/>
      <c r="Y82" s="406"/>
      <c r="Z82" s="407"/>
      <c r="AA82" s="407"/>
      <c r="AB82" s="407"/>
      <c r="AC82" s="406"/>
      <c r="AD82" s="407"/>
      <c r="AE82" s="407"/>
      <c r="AF82" s="407"/>
      <c r="AG82" s="127"/>
      <c r="AH82" s="127"/>
      <c r="AI82" s="127"/>
      <c r="AJ82" s="127"/>
      <c r="AK82" s="127"/>
      <c r="AL82" s="127"/>
      <c r="AM82" s="127"/>
      <c r="AN82" s="127"/>
    </row>
    <row r="83" spans="1:40">
      <c r="A83" s="405"/>
      <c r="B83" s="127"/>
      <c r="C83" s="407"/>
      <c r="D83" s="406"/>
      <c r="E83" s="406"/>
      <c r="F83" s="406"/>
      <c r="G83" s="406"/>
      <c r="H83" s="406"/>
      <c r="I83" s="407"/>
      <c r="J83" s="406"/>
      <c r="K83" s="406"/>
      <c r="L83" s="406"/>
      <c r="M83" s="407"/>
      <c r="N83" s="406"/>
      <c r="O83" s="406"/>
      <c r="P83" s="406"/>
      <c r="Q83" s="407"/>
      <c r="R83" s="406"/>
      <c r="S83" s="405"/>
      <c r="T83" s="127"/>
      <c r="U83" s="406"/>
      <c r="V83" s="407"/>
      <c r="W83" s="407"/>
      <c r="X83" s="407"/>
      <c r="Y83" s="406"/>
      <c r="Z83" s="407"/>
      <c r="AA83" s="407"/>
      <c r="AB83" s="407"/>
      <c r="AC83" s="406"/>
      <c r="AD83" s="407"/>
      <c r="AE83" s="407"/>
      <c r="AF83" s="407"/>
      <c r="AG83" s="127"/>
      <c r="AH83" s="127"/>
      <c r="AI83" s="127"/>
      <c r="AJ83" s="127"/>
      <c r="AK83" s="127"/>
      <c r="AL83" s="127"/>
      <c r="AM83" s="127"/>
      <c r="AN83" s="127"/>
    </row>
    <row r="84" spans="1:40">
      <c r="A84" s="405"/>
      <c r="B84" s="127"/>
      <c r="C84" s="407"/>
      <c r="D84" s="406"/>
      <c r="E84" s="406"/>
      <c r="F84" s="406"/>
      <c r="G84" s="406"/>
      <c r="H84" s="406"/>
      <c r="I84" s="407"/>
      <c r="J84" s="406"/>
      <c r="K84" s="406"/>
      <c r="L84" s="406"/>
      <c r="M84" s="407"/>
      <c r="N84" s="406"/>
      <c r="O84" s="406"/>
      <c r="P84" s="406"/>
      <c r="Q84" s="407"/>
      <c r="R84" s="406"/>
      <c r="S84" s="405"/>
      <c r="T84" s="127"/>
      <c r="U84" s="406"/>
      <c r="V84" s="407"/>
      <c r="W84" s="407"/>
      <c r="X84" s="407"/>
      <c r="Y84" s="406"/>
      <c r="Z84" s="407"/>
      <c r="AA84" s="407"/>
      <c r="AB84" s="407"/>
      <c r="AC84" s="406"/>
      <c r="AD84" s="407"/>
      <c r="AE84" s="407"/>
      <c r="AF84" s="407"/>
      <c r="AG84" s="127"/>
      <c r="AH84" s="127"/>
      <c r="AI84" s="127"/>
      <c r="AJ84" s="127"/>
      <c r="AK84" s="127"/>
      <c r="AL84" s="127"/>
      <c r="AM84" s="127"/>
      <c r="AN84" s="127"/>
    </row>
    <row r="85" spans="1:40">
      <c r="A85" s="405"/>
      <c r="B85" s="127"/>
      <c r="C85" s="407"/>
      <c r="D85" s="406"/>
      <c r="E85" s="406"/>
      <c r="F85" s="406"/>
      <c r="G85" s="406"/>
      <c r="H85" s="406"/>
      <c r="I85" s="407"/>
      <c r="J85" s="406"/>
      <c r="K85" s="406"/>
      <c r="L85" s="406"/>
      <c r="M85" s="407"/>
      <c r="N85" s="406"/>
      <c r="O85" s="406"/>
      <c r="P85" s="406"/>
      <c r="Q85" s="407"/>
      <c r="R85" s="406"/>
      <c r="S85" s="405"/>
      <c r="T85" s="127"/>
      <c r="U85" s="406"/>
      <c r="V85" s="407"/>
      <c r="W85" s="407"/>
      <c r="X85" s="407"/>
      <c r="Y85" s="406"/>
      <c r="Z85" s="407"/>
      <c r="AA85" s="407"/>
      <c r="AB85" s="407"/>
      <c r="AC85" s="406"/>
      <c r="AD85" s="407"/>
      <c r="AE85" s="407"/>
      <c r="AF85" s="407"/>
      <c r="AG85" s="127"/>
      <c r="AH85" s="127"/>
      <c r="AI85" s="127"/>
      <c r="AJ85" s="127"/>
      <c r="AK85" s="127"/>
      <c r="AL85" s="127"/>
      <c r="AM85" s="127"/>
      <c r="AN85" s="127"/>
    </row>
    <row r="86" spans="1:40">
      <c r="A86" s="405"/>
      <c r="B86" s="127"/>
      <c r="C86" s="407"/>
      <c r="D86" s="406"/>
      <c r="E86" s="406"/>
      <c r="F86" s="406"/>
      <c r="G86" s="406"/>
      <c r="H86" s="406"/>
      <c r="I86" s="407"/>
      <c r="J86" s="406"/>
      <c r="K86" s="406"/>
      <c r="L86" s="406"/>
      <c r="M86" s="407"/>
      <c r="N86" s="406"/>
      <c r="O86" s="406"/>
      <c r="P86" s="406"/>
      <c r="Q86" s="407"/>
      <c r="R86" s="406"/>
      <c r="S86" s="405"/>
      <c r="T86" s="127"/>
      <c r="U86" s="406"/>
      <c r="V86" s="407"/>
      <c r="W86" s="407"/>
      <c r="X86" s="407"/>
      <c r="Y86" s="406"/>
      <c r="Z86" s="407"/>
      <c r="AA86" s="407"/>
      <c r="AB86" s="407"/>
      <c r="AC86" s="406"/>
      <c r="AD86" s="407"/>
      <c r="AE86" s="407"/>
      <c r="AF86" s="407"/>
      <c r="AG86" s="127"/>
      <c r="AH86" s="127"/>
      <c r="AI86" s="127"/>
      <c r="AJ86" s="127"/>
      <c r="AK86" s="127"/>
      <c r="AL86" s="127"/>
      <c r="AM86" s="127"/>
      <c r="AN86" s="127"/>
    </row>
    <row r="87" spans="1:40">
      <c r="A87" s="405"/>
      <c r="B87" s="127"/>
      <c r="C87" s="407"/>
      <c r="D87" s="406"/>
      <c r="E87" s="406"/>
      <c r="F87" s="406"/>
      <c r="G87" s="406"/>
      <c r="H87" s="406"/>
      <c r="I87" s="407"/>
      <c r="J87" s="406"/>
      <c r="K87" s="406"/>
      <c r="L87" s="406"/>
      <c r="M87" s="407"/>
      <c r="N87" s="406"/>
      <c r="O87" s="406"/>
      <c r="P87" s="406"/>
      <c r="Q87" s="407"/>
      <c r="R87" s="406"/>
      <c r="S87" s="405"/>
      <c r="T87" s="127"/>
      <c r="U87" s="406"/>
      <c r="V87" s="407"/>
      <c r="W87" s="407"/>
      <c r="X87" s="407"/>
      <c r="Y87" s="406"/>
      <c r="Z87" s="407"/>
      <c r="AA87" s="407"/>
      <c r="AB87" s="407"/>
      <c r="AC87" s="406"/>
      <c r="AD87" s="407"/>
      <c r="AE87" s="407"/>
      <c r="AF87" s="407"/>
      <c r="AG87" s="127"/>
      <c r="AH87" s="127"/>
      <c r="AI87" s="127"/>
      <c r="AJ87" s="127"/>
      <c r="AK87" s="127"/>
      <c r="AL87" s="127"/>
      <c r="AM87" s="127"/>
      <c r="AN87" s="127"/>
    </row>
    <row r="88" spans="1:40">
      <c r="A88" s="405"/>
      <c r="B88" s="127"/>
      <c r="C88" s="407"/>
      <c r="D88" s="406"/>
      <c r="E88" s="406"/>
      <c r="F88" s="406"/>
      <c r="G88" s="406"/>
      <c r="H88" s="406"/>
      <c r="I88" s="407"/>
      <c r="J88" s="406"/>
      <c r="K88" s="406"/>
      <c r="L88" s="406"/>
      <c r="M88" s="407"/>
      <c r="N88" s="406"/>
      <c r="O88" s="406"/>
      <c r="P88" s="406"/>
      <c r="Q88" s="407"/>
      <c r="R88" s="406"/>
      <c r="S88" s="405"/>
      <c r="T88" s="127"/>
      <c r="U88" s="406"/>
      <c r="V88" s="407"/>
      <c r="W88" s="407"/>
      <c r="X88" s="407"/>
      <c r="Y88" s="406"/>
      <c r="Z88" s="407"/>
      <c r="AA88" s="407"/>
      <c r="AB88" s="407"/>
      <c r="AC88" s="406"/>
      <c r="AD88" s="407"/>
      <c r="AE88" s="407"/>
      <c r="AF88" s="407"/>
      <c r="AG88" s="127"/>
      <c r="AH88" s="127"/>
      <c r="AI88" s="127"/>
      <c r="AJ88" s="127"/>
      <c r="AK88" s="127"/>
      <c r="AL88" s="127"/>
      <c r="AM88" s="127"/>
      <c r="AN88" s="127"/>
    </row>
    <row r="89" spans="1:40">
      <c r="A89" s="405"/>
      <c r="B89" s="127"/>
      <c r="C89" s="407"/>
      <c r="D89" s="406"/>
      <c r="E89" s="406"/>
      <c r="F89" s="406"/>
      <c r="G89" s="406"/>
      <c r="H89" s="406"/>
      <c r="I89" s="407"/>
      <c r="J89" s="406"/>
      <c r="K89" s="406"/>
      <c r="L89" s="406"/>
      <c r="M89" s="407"/>
      <c r="N89" s="406"/>
      <c r="O89" s="406"/>
      <c r="P89" s="406"/>
      <c r="Q89" s="407"/>
      <c r="R89" s="406"/>
      <c r="S89" s="405"/>
      <c r="T89" s="127"/>
      <c r="U89" s="406"/>
      <c r="V89" s="407"/>
      <c r="W89" s="407"/>
      <c r="X89" s="407"/>
      <c r="Y89" s="406"/>
      <c r="Z89" s="407"/>
      <c r="AA89" s="407"/>
      <c r="AB89" s="407"/>
      <c r="AC89" s="406"/>
      <c r="AD89" s="407"/>
      <c r="AE89" s="407"/>
      <c r="AF89" s="407"/>
      <c r="AG89" s="127"/>
      <c r="AH89" s="127"/>
      <c r="AI89" s="127"/>
      <c r="AJ89" s="127"/>
      <c r="AK89" s="127"/>
      <c r="AL89" s="127"/>
      <c r="AM89" s="127"/>
      <c r="AN89" s="127"/>
    </row>
    <row r="90" spans="1:40">
      <c r="A90" s="405"/>
      <c r="B90" s="127"/>
      <c r="C90" s="407"/>
      <c r="D90" s="406"/>
      <c r="E90" s="406"/>
      <c r="F90" s="406"/>
      <c r="G90" s="406"/>
      <c r="H90" s="406"/>
      <c r="I90" s="407"/>
      <c r="J90" s="406"/>
      <c r="K90" s="406"/>
      <c r="L90" s="406"/>
      <c r="M90" s="407"/>
      <c r="N90" s="406"/>
      <c r="O90" s="406"/>
      <c r="P90" s="406"/>
      <c r="Q90" s="407"/>
      <c r="R90" s="406"/>
      <c r="S90" s="405"/>
      <c r="T90" s="127"/>
      <c r="U90" s="406"/>
      <c r="V90" s="407"/>
      <c r="W90" s="407"/>
      <c r="X90" s="407"/>
      <c r="Y90" s="406"/>
      <c r="Z90" s="407"/>
      <c r="AA90" s="407"/>
      <c r="AB90" s="407"/>
      <c r="AC90" s="406"/>
      <c r="AD90" s="407"/>
      <c r="AE90" s="407"/>
      <c r="AF90" s="407"/>
      <c r="AG90" s="127"/>
      <c r="AH90" s="127"/>
      <c r="AI90" s="127"/>
      <c r="AJ90" s="127"/>
      <c r="AK90" s="127"/>
      <c r="AL90" s="127"/>
      <c r="AM90" s="127"/>
      <c r="AN90" s="127"/>
    </row>
  </sheetData>
  <mergeCells count="29">
    <mergeCell ref="A1:R1"/>
    <mergeCell ref="S1:AF1"/>
    <mergeCell ref="A2:R2"/>
    <mergeCell ref="S2:AF2"/>
    <mergeCell ref="A3:A4"/>
    <mergeCell ref="B3:B4"/>
    <mergeCell ref="C3:F3"/>
    <mergeCell ref="G3:J3"/>
    <mergeCell ref="K3:N3"/>
    <mergeCell ref="O3:R3"/>
    <mergeCell ref="C4:D4"/>
    <mergeCell ref="E4:F4"/>
    <mergeCell ref="G4:H4"/>
    <mergeCell ref="I4:J4"/>
    <mergeCell ref="K4:L4"/>
    <mergeCell ref="AA4:AB4"/>
    <mergeCell ref="AC4:AD4"/>
    <mergeCell ref="AE4:AF4"/>
    <mergeCell ref="M4:N4"/>
    <mergeCell ref="O4:P4"/>
    <mergeCell ref="Q4:R4"/>
    <mergeCell ref="U4:V4"/>
    <mergeCell ref="W4:X4"/>
    <mergeCell ref="Y4:Z4"/>
    <mergeCell ref="S3:S4"/>
    <mergeCell ref="T3:T4"/>
    <mergeCell ref="U3:X3"/>
    <mergeCell ref="Y3:AB3"/>
    <mergeCell ref="AC3:AF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70"/>
  <sheetViews>
    <sheetView workbookViewId="0">
      <selection activeCell="O13" sqref="O13"/>
    </sheetView>
  </sheetViews>
  <sheetFormatPr defaultRowHeight="14.25"/>
  <cols>
    <col min="1" max="1" width="4.5703125" style="429" bestFit="1" customWidth="1"/>
    <col min="2" max="2" width="29.28515625" style="429" customWidth="1"/>
    <col min="3" max="3" width="10" style="465" bestFit="1" customWidth="1"/>
    <col min="4" max="4" width="10.5703125" style="466" bestFit="1" customWidth="1"/>
    <col min="5" max="5" width="10.5703125" style="467" bestFit="1" customWidth="1"/>
    <col min="6" max="6" width="10.42578125" style="429" customWidth="1"/>
    <col min="7" max="7" width="11.42578125" style="467" customWidth="1"/>
    <col min="8" max="8" width="10" style="429" bestFit="1" customWidth="1"/>
    <col min="9" max="9" width="10.7109375" style="467" customWidth="1"/>
    <col min="10" max="10" width="9.42578125" style="429" bestFit="1" customWidth="1"/>
    <col min="11" max="11" width="10.42578125" style="429" bestFit="1" customWidth="1"/>
    <col min="12" max="12" width="11.42578125" style="429" customWidth="1"/>
    <col min="13" max="16384" width="9.140625" style="429"/>
  </cols>
  <sheetData>
    <row r="1" spans="1:11" ht="23.25">
      <c r="A1" s="945" t="s">
        <v>551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</row>
    <row r="2" spans="1:11" ht="15">
      <c r="A2" s="946" t="s">
        <v>552</v>
      </c>
      <c r="B2" s="947"/>
      <c r="C2" s="947"/>
      <c r="D2" s="947"/>
      <c r="E2" s="947"/>
      <c r="F2" s="947"/>
      <c r="G2" s="947"/>
      <c r="H2" s="947"/>
      <c r="I2" s="947"/>
      <c r="J2" s="947"/>
      <c r="K2" s="948"/>
    </row>
    <row r="3" spans="1:11">
      <c r="A3" s="666" t="s">
        <v>553</v>
      </c>
      <c r="B3" s="665" t="s">
        <v>4</v>
      </c>
      <c r="C3" s="666" t="s">
        <v>554</v>
      </c>
      <c r="D3" s="666"/>
      <c r="E3" s="949" t="s">
        <v>555</v>
      </c>
      <c r="F3" s="952" t="s">
        <v>556</v>
      </c>
      <c r="G3" s="953"/>
      <c r="H3" s="666" t="s">
        <v>557</v>
      </c>
      <c r="I3" s="666"/>
      <c r="J3" s="666" t="s">
        <v>558</v>
      </c>
      <c r="K3" s="666"/>
    </row>
    <row r="4" spans="1:11">
      <c r="A4" s="666"/>
      <c r="B4" s="665"/>
      <c r="C4" s="666"/>
      <c r="D4" s="666"/>
      <c r="E4" s="950"/>
      <c r="F4" s="954"/>
      <c r="G4" s="955"/>
      <c r="H4" s="666"/>
      <c r="I4" s="666"/>
      <c r="J4" s="666"/>
      <c r="K4" s="666"/>
    </row>
    <row r="5" spans="1:11">
      <c r="A5" s="666"/>
      <c r="B5" s="665"/>
      <c r="C5" s="666"/>
      <c r="D5" s="666"/>
      <c r="E5" s="951"/>
      <c r="F5" s="956"/>
      <c r="G5" s="957"/>
      <c r="H5" s="666"/>
      <c r="I5" s="666"/>
      <c r="J5" s="666"/>
      <c r="K5" s="666"/>
    </row>
    <row r="6" spans="1:11" ht="15">
      <c r="A6" s="666"/>
      <c r="B6" s="665"/>
      <c r="C6" s="430" t="s">
        <v>105</v>
      </c>
      <c r="D6" s="431" t="s">
        <v>142</v>
      </c>
      <c r="E6" s="431" t="s">
        <v>559</v>
      </c>
      <c r="F6" s="432" t="s">
        <v>560</v>
      </c>
      <c r="G6" s="431" t="s">
        <v>142</v>
      </c>
      <c r="H6" s="430" t="s">
        <v>105</v>
      </c>
      <c r="I6" s="431" t="s">
        <v>142</v>
      </c>
      <c r="J6" s="430" t="s">
        <v>105</v>
      </c>
      <c r="K6" s="430" t="s">
        <v>142</v>
      </c>
    </row>
    <row r="7" spans="1:11" s="441" customFormat="1" ht="15">
      <c r="A7" s="433" t="s">
        <v>15</v>
      </c>
      <c r="B7" s="434" t="s">
        <v>16</v>
      </c>
      <c r="C7" s="435"/>
      <c r="D7" s="436"/>
      <c r="E7" s="437"/>
      <c r="F7" s="252"/>
      <c r="G7" s="437"/>
      <c r="H7" s="438"/>
      <c r="I7" s="439"/>
      <c r="J7" s="438"/>
      <c r="K7" s="440"/>
    </row>
    <row r="8" spans="1:11">
      <c r="A8" s="442">
        <v>1</v>
      </c>
      <c r="B8" s="443" t="s">
        <v>17</v>
      </c>
      <c r="C8" s="444">
        <v>579076</v>
      </c>
      <c r="D8" s="445">
        <v>6253.12</v>
      </c>
      <c r="E8" s="446">
        <v>8326.7000000000007</v>
      </c>
      <c r="F8" s="447">
        <v>111105</v>
      </c>
      <c r="G8" s="446">
        <v>1049.93</v>
      </c>
      <c r="H8" s="447">
        <v>624170</v>
      </c>
      <c r="I8" s="446">
        <v>6811.68</v>
      </c>
      <c r="J8" s="447">
        <f>H8-C8</f>
        <v>45094</v>
      </c>
      <c r="K8" s="446">
        <f>I8-D8</f>
        <v>558.5600000000004</v>
      </c>
    </row>
    <row r="9" spans="1:11">
      <c r="A9" s="442">
        <v>2</v>
      </c>
      <c r="B9" s="443" t="s">
        <v>18</v>
      </c>
      <c r="C9" s="444">
        <v>219831</v>
      </c>
      <c r="D9" s="445">
        <v>5998.93</v>
      </c>
      <c r="E9" s="446">
        <v>3322.96</v>
      </c>
      <c r="F9" s="447">
        <v>16115</v>
      </c>
      <c r="G9" s="446">
        <v>245.21</v>
      </c>
      <c r="H9" s="447">
        <v>244102</v>
      </c>
      <c r="I9" s="446">
        <v>5454.79</v>
      </c>
      <c r="J9" s="447">
        <f t="shared" ref="J9:K12" si="0">H9-C9</f>
        <v>24271</v>
      </c>
      <c r="K9" s="446">
        <f t="shared" si="0"/>
        <v>-544.14000000000033</v>
      </c>
    </row>
    <row r="10" spans="1:11">
      <c r="A10" s="442">
        <v>3</v>
      </c>
      <c r="B10" s="443" t="s">
        <v>19</v>
      </c>
      <c r="C10" s="444">
        <v>278225</v>
      </c>
      <c r="D10" s="445">
        <v>4060.45</v>
      </c>
      <c r="E10" s="446">
        <v>3175.42</v>
      </c>
      <c r="F10" s="447">
        <v>76049</v>
      </c>
      <c r="G10" s="446">
        <v>849.92</v>
      </c>
      <c r="H10" s="447">
        <v>283210</v>
      </c>
      <c r="I10" s="446">
        <v>3651.31</v>
      </c>
      <c r="J10" s="447">
        <f t="shared" si="0"/>
        <v>4985</v>
      </c>
      <c r="K10" s="446">
        <f t="shared" si="0"/>
        <v>-409.13999999999987</v>
      </c>
    </row>
    <row r="11" spans="1:11">
      <c r="A11" s="442">
        <v>4</v>
      </c>
      <c r="B11" s="443" t="s">
        <v>20</v>
      </c>
      <c r="C11" s="444">
        <v>332130</v>
      </c>
      <c r="D11" s="445">
        <v>5339.2</v>
      </c>
      <c r="E11" s="446">
        <v>10578.6</v>
      </c>
      <c r="F11" s="447">
        <v>112523</v>
      </c>
      <c r="G11" s="446">
        <v>2887.57</v>
      </c>
      <c r="H11" s="447">
        <v>301043</v>
      </c>
      <c r="I11" s="446">
        <v>5106.84</v>
      </c>
      <c r="J11" s="447">
        <f t="shared" si="0"/>
        <v>-31087</v>
      </c>
      <c r="K11" s="446">
        <f t="shared" si="0"/>
        <v>-232.35999999999967</v>
      </c>
    </row>
    <row r="12" spans="1:11">
      <c r="A12" s="442">
        <v>5</v>
      </c>
      <c r="B12" s="443" t="s">
        <v>21</v>
      </c>
      <c r="C12" s="444">
        <v>85782</v>
      </c>
      <c r="D12" s="445">
        <v>1779.51</v>
      </c>
      <c r="E12" s="446">
        <v>3290.59</v>
      </c>
      <c r="F12" s="447">
        <v>5392</v>
      </c>
      <c r="G12" s="446">
        <v>128.86000000000001</v>
      </c>
      <c r="H12" s="447">
        <v>88328</v>
      </c>
      <c r="I12" s="446">
        <v>1879.07</v>
      </c>
      <c r="J12" s="447">
        <f t="shared" si="0"/>
        <v>2546</v>
      </c>
      <c r="K12" s="446">
        <f t="shared" si="0"/>
        <v>99.559999999999945</v>
      </c>
    </row>
    <row r="13" spans="1:11" ht="15">
      <c r="A13" s="442"/>
      <c r="B13" s="434" t="s">
        <v>22</v>
      </c>
      <c r="C13" s="448">
        <f t="shared" ref="C13:K13" si="1">SUM(C8:C12)</f>
        <v>1495044</v>
      </c>
      <c r="D13" s="449">
        <f t="shared" si="1"/>
        <v>23431.21</v>
      </c>
      <c r="E13" s="449">
        <f t="shared" si="1"/>
        <v>28694.27</v>
      </c>
      <c r="F13" s="448">
        <f t="shared" si="1"/>
        <v>321184</v>
      </c>
      <c r="G13" s="449">
        <f t="shared" si="1"/>
        <v>5161.49</v>
      </c>
      <c r="H13" s="448">
        <f t="shared" si="1"/>
        <v>1540853</v>
      </c>
      <c r="I13" s="449">
        <f t="shared" si="1"/>
        <v>22903.690000000002</v>
      </c>
      <c r="J13" s="448">
        <f t="shared" si="1"/>
        <v>45809</v>
      </c>
      <c r="K13" s="449">
        <f t="shared" si="1"/>
        <v>-527.51999999999953</v>
      </c>
    </row>
    <row r="14" spans="1:11" ht="15.75">
      <c r="A14" s="256" t="s">
        <v>143</v>
      </c>
      <c r="B14" s="257" t="s">
        <v>223</v>
      </c>
      <c r="C14" s="450"/>
      <c r="D14" s="396"/>
      <c r="E14" s="446"/>
      <c r="F14" s="447"/>
      <c r="G14" s="446"/>
      <c r="H14" s="451"/>
      <c r="I14" s="387"/>
      <c r="J14" s="451"/>
      <c r="K14" s="387"/>
    </row>
    <row r="15" spans="1:11" ht="15">
      <c r="A15" s="259">
        <v>1</v>
      </c>
      <c r="B15" s="452" t="s">
        <v>24</v>
      </c>
      <c r="C15" s="453">
        <v>338</v>
      </c>
      <c r="D15" s="454">
        <v>8.17</v>
      </c>
      <c r="E15" s="446">
        <v>79.790000000000006</v>
      </c>
      <c r="F15" s="447">
        <v>10</v>
      </c>
      <c r="G15" s="446">
        <v>0.16</v>
      </c>
      <c r="H15" s="447">
        <v>306</v>
      </c>
      <c r="I15" s="446">
        <v>8.36</v>
      </c>
      <c r="J15" s="447">
        <f t="shared" ref="J15:K30" si="2">H15-C15</f>
        <v>-32</v>
      </c>
      <c r="K15" s="446">
        <f t="shared" si="2"/>
        <v>0.1899999999999995</v>
      </c>
    </row>
    <row r="16" spans="1:11" ht="15">
      <c r="A16" s="259">
        <v>2</v>
      </c>
      <c r="B16" s="452" t="s">
        <v>25</v>
      </c>
      <c r="C16" s="453">
        <v>4154</v>
      </c>
      <c r="D16" s="454">
        <v>102.13</v>
      </c>
      <c r="E16" s="446">
        <v>284.63</v>
      </c>
      <c r="F16" s="447">
        <v>979</v>
      </c>
      <c r="G16" s="446">
        <v>17.79</v>
      </c>
      <c r="H16" s="447">
        <v>6906</v>
      </c>
      <c r="I16" s="446">
        <v>145.61000000000001</v>
      </c>
      <c r="J16" s="447">
        <f t="shared" si="2"/>
        <v>2752</v>
      </c>
      <c r="K16" s="446">
        <f t="shared" si="2"/>
        <v>43.480000000000018</v>
      </c>
    </row>
    <row r="17" spans="1:11" ht="15">
      <c r="A17" s="259">
        <v>3</v>
      </c>
      <c r="B17" s="452" t="s">
        <v>26</v>
      </c>
      <c r="C17" s="453">
        <v>24641</v>
      </c>
      <c r="D17" s="454">
        <v>276.77999999999997</v>
      </c>
      <c r="E17" s="446">
        <v>258.33999999999997</v>
      </c>
      <c r="F17" s="447">
        <v>98</v>
      </c>
      <c r="G17" s="446">
        <v>2.2599999999999998</v>
      </c>
      <c r="H17" s="447">
        <v>5532</v>
      </c>
      <c r="I17" s="446">
        <v>108.89</v>
      </c>
      <c r="J17" s="447">
        <f t="shared" si="2"/>
        <v>-19109</v>
      </c>
      <c r="K17" s="446">
        <f t="shared" si="2"/>
        <v>-167.89</v>
      </c>
    </row>
    <row r="18" spans="1:11" ht="15">
      <c r="A18" s="259">
        <v>4</v>
      </c>
      <c r="B18" s="452" t="s">
        <v>27</v>
      </c>
      <c r="C18" s="453">
        <v>34300</v>
      </c>
      <c r="D18" s="454">
        <v>774.21</v>
      </c>
      <c r="E18" s="446">
        <v>1148.19</v>
      </c>
      <c r="F18" s="447">
        <v>1245</v>
      </c>
      <c r="G18" s="446">
        <v>19.41</v>
      </c>
      <c r="H18" s="447">
        <v>32032</v>
      </c>
      <c r="I18" s="446">
        <v>561.13</v>
      </c>
      <c r="J18" s="447">
        <f t="shared" si="2"/>
        <v>-2268</v>
      </c>
      <c r="K18" s="446">
        <f t="shared" si="2"/>
        <v>-213.08000000000004</v>
      </c>
    </row>
    <row r="19" spans="1:11" ht="15">
      <c r="A19" s="259">
        <v>5</v>
      </c>
      <c r="B19" s="452" t="s">
        <v>28</v>
      </c>
      <c r="C19" s="453">
        <v>11334</v>
      </c>
      <c r="D19" s="454">
        <v>250</v>
      </c>
      <c r="E19" s="446">
        <v>198.24</v>
      </c>
      <c r="F19" s="447">
        <v>901</v>
      </c>
      <c r="G19" s="446">
        <v>17.54</v>
      </c>
      <c r="H19" s="447">
        <v>9125</v>
      </c>
      <c r="I19" s="446">
        <v>156.09</v>
      </c>
      <c r="J19" s="447">
        <f t="shared" si="2"/>
        <v>-2209</v>
      </c>
      <c r="K19" s="446">
        <f t="shared" si="2"/>
        <v>-93.91</v>
      </c>
    </row>
    <row r="20" spans="1:11" ht="15">
      <c r="A20" s="259">
        <v>6</v>
      </c>
      <c r="B20" s="452" t="s">
        <v>29</v>
      </c>
      <c r="C20" s="453">
        <v>8964</v>
      </c>
      <c r="D20" s="454">
        <v>172.03</v>
      </c>
      <c r="E20" s="446">
        <v>286.73</v>
      </c>
      <c r="F20" s="447">
        <v>1386</v>
      </c>
      <c r="G20" s="446">
        <v>15.92</v>
      </c>
      <c r="H20" s="447">
        <v>7100</v>
      </c>
      <c r="I20" s="446">
        <v>151.19</v>
      </c>
      <c r="J20" s="447">
        <f t="shared" si="2"/>
        <v>-1864</v>
      </c>
      <c r="K20" s="446">
        <f t="shared" si="2"/>
        <v>-20.840000000000003</v>
      </c>
    </row>
    <row r="21" spans="1:11" ht="15">
      <c r="A21" s="259">
        <v>7</v>
      </c>
      <c r="B21" s="452" t="s">
        <v>30</v>
      </c>
      <c r="C21" s="453">
        <v>5692</v>
      </c>
      <c r="D21" s="454">
        <v>185.01</v>
      </c>
      <c r="E21" s="446">
        <v>130.35</v>
      </c>
      <c r="F21" s="447">
        <v>84</v>
      </c>
      <c r="G21" s="446">
        <v>2.75</v>
      </c>
      <c r="H21" s="447">
        <v>5715</v>
      </c>
      <c r="I21" s="446">
        <v>183.87</v>
      </c>
      <c r="J21" s="447">
        <f t="shared" si="2"/>
        <v>23</v>
      </c>
      <c r="K21" s="446">
        <f t="shared" si="2"/>
        <v>-1.1399999999999864</v>
      </c>
    </row>
    <row r="22" spans="1:11" ht="15">
      <c r="A22" s="259">
        <v>8</v>
      </c>
      <c r="B22" s="452" t="s">
        <v>31</v>
      </c>
      <c r="C22" s="453">
        <v>24764</v>
      </c>
      <c r="D22" s="454">
        <v>318.92</v>
      </c>
      <c r="E22" s="446">
        <v>516.09</v>
      </c>
      <c r="F22" s="447">
        <v>22057</v>
      </c>
      <c r="G22" s="446">
        <v>516.09</v>
      </c>
      <c r="H22" s="447">
        <v>25313</v>
      </c>
      <c r="I22" s="446">
        <v>528.77</v>
      </c>
      <c r="J22" s="447">
        <f t="shared" si="2"/>
        <v>549</v>
      </c>
      <c r="K22" s="446">
        <f t="shared" si="2"/>
        <v>209.84999999999997</v>
      </c>
    </row>
    <row r="23" spans="1:11" ht="15">
      <c r="A23" s="259">
        <v>9</v>
      </c>
      <c r="B23" s="452" t="s">
        <v>32</v>
      </c>
      <c r="C23" s="453">
        <v>60402</v>
      </c>
      <c r="D23" s="454">
        <v>524.34</v>
      </c>
      <c r="E23" s="446">
        <v>691.15</v>
      </c>
      <c r="F23" s="447">
        <v>407</v>
      </c>
      <c r="G23" s="446">
        <v>5.16</v>
      </c>
      <c r="H23" s="447">
        <v>15452</v>
      </c>
      <c r="I23" s="446">
        <v>246.82</v>
      </c>
      <c r="J23" s="447">
        <f t="shared" si="2"/>
        <v>-44950</v>
      </c>
      <c r="K23" s="446">
        <f t="shared" si="2"/>
        <v>-277.52000000000004</v>
      </c>
    </row>
    <row r="24" spans="1:11" ht="15">
      <c r="A24" s="259">
        <v>10</v>
      </c>
      <c r="B24" s="452" t="s">
        <v>33</v>
      </c>
      <c r="C24" s="453">
        <v>3533</v>
      </c>
      <c r="D24" s="454">
        <v>86.63</v>
      </c>
      <c r="E24" s="446">
        <v>144.03</v>
      </c>
      <c r="F24" s="447">
        <v>352</v>
      </c>
      <c r="G24" s="446">
        <v>6.34</v>
      </c>
      <c r="H24" s="447">
        <v>3402</v>
      </c>
      <c r="I24" s="446">
        <v>84.03</v>
      </c>
      <c r="J24" s="447">
        <f t="shared" si="2"/>
        <v>-131</v>
      </c>
      <c r="K24" s="446">
        <f t="shared" si="2"/>
        <v>-2.5999999999999943</v>
      </c>
    </row>
    <row r="25" spans="1:11" ht="15">
      <c r="A25" s="259">
        <v>11</v>
      </c>
      <c r="B25" s="452" t="s">
        <v>34</v>
      </c>
      <c r="C25" s="453">
        <v>15570</v>
      </c>
      <c r="D25" s="454">
        <v>254.17</v>
      </c>
      <c r="E25" s="446">
        <v>156.1</v>
      </c>
      <c r="F25" s="447">
        <v>1672</v>
      </c>
      <c r="G25" s="446">
        <v>29.13</v>
      </c>
      <c r="H25" s="447">
        <v>9650</v>
      </c>
      <c r="I25" s="446">
        <v>161.05000000000001</v>
      </c>
      <c r="J25" s="447">
        <f t="shared" si="2"/>
        <v>-5920</v>
      </c>
      <c r="K25" s="446">
        <f t="shared" si="2"/>
        <v>-93.119999999999976</v>
      </c>
    </row>
    <row r="26" spans="1:11" ht="15">
      <c r="A26" s="259">
        <v>12</v>
      </c>
      <c r="B26" s="452" t="s">
        <v>35</v>
      </c>
      <c r="C26" s="453">
        <v>10</v>
      </c>
      <c r="D26" s="454">
        <v>0.62</v>
      </c>
      <c r="E26" s="446">
        <v>4.75</v>
      </c>
      <c r="F26" s="447">
        <v>0</v>
      </c>
      <c r="G26" s="446">
        <v>0</v>
      </c>
      <c r="H26" s="447">
        <v>5</v>
      </c>
      <c r="I26" s="446">
        <v>0.04</v>
      </c>
      <c r="J26" s="447">
        <f t="shared" si="2"/>
        <v>-5</v>
      </c>
      <c r="K26" s="446">
        <f t="shared" si="2"/>
        <v>-0.57999999999999996</v>
      </c>
    </row>
    <row r="27" spans="1:11" ht="15">
      <c r="A27" s="259">
        <v>13</v>
      </c>
      <c r="B27" s="452" t="s">
        <v>36</v>
      </c>
      <c r="C27" s="453">
        <v>3169</v>
      </c>
      <c r="D27" s="454">
        <v>39.520000000000003</v>
      </c>
      <c r="E27" s="446">
        <v>149.53</v>
      </c>
      <c r="F27" s="447">
        <v>76</v>
      </c>
      <c r="G27" s="446">
        <v>1.36</v>
      </c>
      <c r="H27" s="447">
        <v>3330</v>
      </c>
      <c r="I27" s="446">
        <v>46.02</v>
      </c>
      <c r="J27" s="447">
        <f t="shared" si="2"/>
        <v>161</v>
      </c>
      <c r="K27" s="446">
        <f t="shared" si="2"/>
        <v>6.5</v>
      </c>
    </row>
    <row r="28" spans="1:11" ht="15">
      <c r="A28" s="259">
        <v>14</v>
      </c>
      <c r="B28" s="452" t="s">
        <v>37</v>
      </c>
      <c r="C28" s="453">
        <v>184734</v>
      </c>
      <c r="D28" s="454">
        <v>3127.54</v>
      </c>
      <c r="E28" s="446">
        <v>820.63</v>
      </c>
      <c r="F28" s="447">
        <v>12399</v>
      </c>
      <c r="G28" s="446">
        <v>121.18</v>
      </c>
      <c r="H28" s="447">
        <v>60871</v>
      </c>
      <c r="I28" s="446">
        <v>1099.81</v>
      </c>
      <c r="J28" s="447">
        <f t="shared" si="2"/>
        <v>-123863</v>
      </c>
      <c r="K28" s="446">
        <f t="shared" si="2"/>
        <v>-2027.73</v>
      </c>
    </row>
    <row r="29" spans="1:11" ht="15">
      <c r="A29" s="259">
        <v>15</v>
      </c>
      <c r="B29" s="452" t="s">
        <v>38</v>
      </c>
      <c r="C29" s="453">
        <v>0</v>
      </c>
      <c r="D29" s="454">
        <v>0</v>
      </c>
      <c r="E29" s="446">
        <v>14.13</v>
      </c>
      <c r="F29" s="447">
        <v>4</v>
      </c>
      <c r="G29" s="446">
        <v>0.12</v>
      </c>
      <c r="H29" s="447">
        <v>11</v>
      </c>
      <c r="I29" s="446">
        <v>0.26</v>
      </c>
      <c r="J29" s="447">
        <f t="shared" si="2"/>
        <v>11</v>
      </c>
      <c r="K29" s="446">
        <f t="shared" si="2"/>
        <v>0.26</v>
      </c>
    </row>
    <row r="30" spans="1:11" ht="15">
      <c r="A30" s="259">
        <v>16</v>
      </c>
      <c r="B30" s="452" t="s">
        <v>39</v>
      </c>
      <c r="C30" s="453">
        <v>22958</v>
      </c>
      <c r="D30" s="454">
        <v>653.77</v>
      </c>
      <c r="E30" s="446">
        <v>637.95000000000005</v>
      </c>
      <c r="F30" s="447">
        <v>206</v>
      </c>
      <c r="G30" s="446">
        <v>6.57</v>
      </c>
      <c r="H30" s="447">
        <v>11044</v>
      </c>
      <c r="I30" s="446">
        <v>368.07</v>
      </c>
      <c r="J30" s="447">
        <f t="shared" si="2"/>
        <v>-11914</v>
      </c>
      <c r="K30" s="446">
        <f t="shared" si="2"/>
        <v>-285.7</v>
      </c>
    </row>
    <row r="31" spans="1:11" ht="15.75">
      <c r="A31" s="259"/>
      <c r="B31" s="257" t="s">
        <v>40</v>
      </c>
      <c r="C31" s="448">
        <f t="shared" ref="C31:K31" si="3">SUM(C15:C30)</f>
        <v>404563</v>
      </c>
      <c r="D31" s="449">
        <f t="shared" si="3"/>
        <v>6773.84</v>
      </c>
      <c r="E31" s="449">
        <f t="shared" si="3"/>
        <v>5520.63</v>
      </c>
      <c r="F31" s="448">
        <f t="shared" si="3"/>
        <v>41876</v>
      </c>
      <c r="G31" s="449">
        <f t="shared" si="3"/>
        <v>761.7800000000002</v>
      </c>
      <c r="H31" s="448">
        <f t="shared" si="3"/>
        <v>195794</v>
      </c>
      <c r="I31" s="449">
        <f t="shared" si="3"/>
        <v>3850.0100000000007</v>
      </c>
      <c r="J31" s="448">
        <f t="shared" si="3"/>
        <v>-208769</v>
      </c>
      <c r="K31" s="449">
        <f t="shared" si="3"/>
        <v>-2923.83</v>
      </c>
    </row>
    <row r="32" spans="1:11" ht="15.75">
      <c r="A32" s="256" t="s">
        <v>41</v>
      </c>
      <c r="B32" s="257" t="s">
        <v>42</v>
      </c>
      <c r="C32" s="450"/>
      <c r="D32" s="396"/>
      <c r="E32" s="446"/>
      <c r="F32" s="447"/>
      <c r="G32" s="446"/>
      <c r="H32" s="447"/>
      <c r="I32" s="446"/>
      <c r="J32" s="447"/>
      <c r="K32" s="446"/>
    </row>
    <row r="33" spans="1:11" ht="15">
      <c r="A33" s="455">
        <v>1</v>
      </c>
      <c r="B33" s="456" t="s">
        <v>43</v>
      </c>
      <c r="C33" s="457">
        <v>21823</v>
      </c>
      <c r="D33" s="458">
        <v>560.69000000000005</v>
      </c>
      <c r="E33" s="446">
        <v>1739.56</v>
      </c>
      <c r="F33" s="447">
        <v>748</v>
      </c>
      <c r="G33" s="446">
        <v>35.69</v>
      </c>
      <c r="H33" s="447">
        <v>21970</v>
      </c>
      <c r="I33" s="446">
        <v>587.54</v>
      </c>
      <c r="J33" s="447">
        <f t="shared" ref="J33:K48" si="4">H33-C33</f>
        <v>147</v>
      </c>
      <c r="K33" s="446">
        <f t="shared" si="4"/>
        <v>26.849999999999909</v>
      </c>
    </row>
    <row r="34" spans="1:11" ht="15">
      <c r="A34" s="455">
        <v>2</v>
      </c>
      <c r="B34" s="456" t="s">
        <v>44</v>
      </c>
      <c r="C34" s="457">
        <v>2143</v>
      </c>
      <c r="D34" s="458">
        <v>45.3</v>
      </c>
      <c r="E34" s="446">
        <v>284.86</v>
      </c>
      <c r="F34" s="447">
        <v>0</v>
      </c>
      <c r="G34" s="446">
        <v>0</v>
      </c>
      <c r="H34" s="447">
        <v>2116</v>
      </c>
      <c r="I34" s="446">
        <v>33.119999999999997</v>
      </c>
      <c r="J34" s="447">
        <f t="shared" si="4"/>
        <v>-27</v>
      </c>
      <c r="K34" s="446">
        <f t="shared" si="4"/>
        <v>-12.18</v>
      </c>
    </row>
    <row r="35" spans="1:11" ht="15">
      <c r="A35" s="455">
        <v>3</v>
      </c>
      <c r="B35" s="456" t="s">
        <v>45</v>
      </c>
      <c r="C35" s="457">
        <v>1</v>
      </c>
      <c r="D35" s="458">
        <v>0.01</v>
      </c>
      <c r="E35" s="446">
        <v>54.04</v>
      </c>
      <c r="F35" s="447">
        <v>1</v>
      </c>
      <c r="G35" s="446">
        <v>0.01</v>
      </c>
      <c r="H35" s="447">
        <v>1</v>
      </c>
      <c r="I35" s="446">
        <v>0.01</v>
      </c>
      <c r="J35" s="447">
        <f t="shared" si="4"/>
        <v>0</v>
      </c>
      <c r="K35" s="446">
        <f t="shared" si="4"/>
        <v>0</v>
      </c>
    </row>
    <row r="36" spans="1:11" ht="15">
      <c r="A36" s="455">
        <v>4</v>
      </c>
      <c r="B36" s="456" t="s">
        <v>46</v>
      </c>
      <c r="C36" s="457">
        <v>2130</v>
      </c>
      <c r="D36" s="458">
        <v>18.329999999999998</v>
      </c>
      <c r="E36" s="446">
        <v>43.38</v>
      </c>
      <c r="F36" s="447">
        <v>1098</v>
      </c>
      <c r="G36" s="446">
        <v>9.7200000000000006</v>
      </c>
      <c r="H36" s="447">
        <v>2014</v>
      </c>
      <c r="I36" s="446">
        <v>17.64</v>
      </c>
      <c r="J36" s="447">
        <f t="shared" si="4"/>
        <v>-116</v>
      </c>
      <c r="K36" s="446">
        <f t="shared" si="4"/>
        <v>-0.68999999999999773</v>
      </c>
    </row>
    <row r="37" spans="1:11" ht="15">
      <c r="A37" s="455">
        <v>5</v>
      </c>
      <c r="B37" s="456" t="s">
        <v>47</v>
      </c>
      <c r="C37" s="457">
        <v>0</v>
      </c>
      <c r="D37" s="458">
        <v>0</v>
      </c>
      <c r="E37" s="446">
        <v>43.04</v>
      </c>
      <c r="F37" s="447">
        <v>0</v>
      </c>
      <c r="G37" s="446">
        <v>0</v>
      </c>
      <c r="H37" s="447">
        <v>0</v>
      </c>
      <c r="I37" s="446">
        <v>0</v>
      </c>
      <c r="J37" s="447">
        <f t="shared" si="4"/>
        <v>0</v>
      </c>
      <c r="K37" s="446">
        <f t="shared" si="4"/>
        <v>0</v>
      </c>
    </row>
    <row r="38" spans="1:11" ht="15">
      <c r="A38" s="455">
        <v>6</v>
      </c>
      <c r="B38" s="456" t="s">
        <v>48</v>
      </c>
      <c r="C38" s="457">
        <v>37005</v>
      </c>
      <c r="D38" s="458">
        <v>529.94000000000005</v>
      </c>
      <c r="E38" s="446">
        <v>248.61</v>
      </c>
      <c r="F38" s="447">
        <v>34125</v>
      </c>
      <c r="G38" s="446">
        <v>431.1</v>
      </c>
      <c r="H38" s="447">
        <v>44296</v>
      </c>
      <c r="I38" s="446">
        <v>628.98</v>
      </c>
      <c r="J38" s="447">
        <f t="shared" si="4"/>
        <v>7291</v>
      </c>
      <c r="K38" s="446">
        <f t="shared" si="4"/>
        <v>99.039999999999964</v>
      </c>
    </row>
    <row r="39" spans="1:11" ht="15">
      <c r="A39" s="455">
        <v>7</v>
      </c>
      <c r="B39" s="456" t="s">
        <v>49</v>
      </c>
      <c r="C39" s="457">
        <v>0</v>
      </c>
      <c r="D39" s="458">
        <v>0</v>
      </c>
      <c r="E39" s="446">
        <v>14.98</v>
      </c>
      <c r="F39" s="447">
        <v>0</v>
      </c>
      <c r="G39" s="446">
        <v>0</v>
      </c>
      <c r="H39" s="447">
        <v>0</v>
      </c>
      <c r="I39" s="446">
        <v>0</v>
      </c>
      <c r="J39" s="447">
        <f t="shared" si="4"/>
        <v>0</v>
      </c>
      <c r="K39" s="446">
        <f t="shared" si="4"/>
        <v>0</v>
      </c>
    </row>
    <row r="40" spans="1:11" ht="15">
      <c r="A40" s="455">
        <v>8</v>
      </c>
      <c r="B40" s="456" t="s">
        <v>50</v>
      </c>
      <c r="C40" s="457">
        <v>1715</v>
      </c>
      <c r="D40" s="458">
        <v>11.24</v>
      </c>
      <c r="E40" s="446">
        <v>102.16</v>
      </c>
      <c r="F40" s="447">
        <v>0</v>
      </c>
      <c r="G40" s="446">
        <v>0</v>
      </c>
      <c r="H40" s="447">
        <v>239</v>
      </c>
      <c r="I40" s="446">
        <v>11.52</v>
      </c>
      <c r="J40" s="447">
        <f t="shared" si="4"/>
        <v>-1476</v>
      </c>
      <c r="K40" s="446">
        <f t="shared" si="4"/>
        <v>0.27999999999999936</v>
      </c>
    </row>
    <row r="41" spans="1:11" ht="15">
      <c r="A41" s="455">
        <v>9</v>
      </c>
      <c r="B41" s="456" t="s">
        <v>51</v>
      </c>
      <c r="C41" s="457">
        <v>0</v>
      </c>
      <c r="D41" s="458">
        <v>0</v>
      </c>
      <c r="E41" s="446">
        <v>128.91</v>
      </c>
      <c r="F41" s="447">
        <v>0</v>
      </c>
      <c r="G41" s="446">
        <v>0</v>
      </c>
      <c r="H41" s="447">
        <v>0</v>
      </c>
      <c r="I41" s="446">
        <v>0</v>
      </c>
      <c r="J41" s="447">
        <f t="shared" si="4"/>
        <v>0</v>
      </c>
      <c r="K41" s="446">
        <f t="shared" si="4"/>
        <v>0</v>
      </c>
    </row>
    <row r="42" spans="1:11" ht="15">
      <c r="A42" s="455">
        <v>10</v>
      </c>
      <c r="B42" s="456" t="s">
        <v>52</v>
      </c>
      <c r="C42" s="457">
        <v>6890</v>
      </c>
      <c r="D42" s="458">
        <v>237.1</v>
      </c>
      <c r="E42" s="446">
        <v>240.5</v>
      </c>
      <c r="F42" s="447">
        <v>1143</v>
      </c>
      <c r="G42" s="446">
        <v>23.08</v>
      </c>
      <c r="H42" s="447">
        <v>3076</v>
      </c>
      <c r="I42" s="446">
        <v>199.56</v>
      </c>
      <c r="J42" s="447">
        <f t="shared" si="4"/>
        <v>-3814</v>
      </c>
      <c r="K42" s="446">
        <f t="shared" si="4"/>
        <v>-37.539999999999992</v>
      </c>
    </row>
    <row r="43" spans="1:11" ht="15">
      <c r="A43" s="455">
        <v>11</v>
      </c>
      <c r="B43" s="456" t="s">
        <v>53</v>
      </c>
      <c r="C43" s="457">
        <v>12469</v>
      </c>
      <c r="D43" s="458">
        <v>288.49</v>
      </c>
      <c r="E43" s="446">
        <v>130.4</v>
      </c>
      <c r="F43" s="447">
        <v>3704</v>
      </c>
      <c r="G43" s="446">
        <v>27.35</v>
      </c>
      <c r="H43" s="447">
        <v>6912</v>
      </c>
      <c r="I43" s="446">
        <v>67.260000000000005</v>
      </c>
      <c r="J43" s="447">
        <f t="shared" si="4"/>
        <v>-5557</v>
      </c>
      <c r="K43" s="446">
        <f t="shared" si="4"/>
        <v>-221.23000000000002</v>
      </c>
    </row>
    <row r="44" spans="1:11" ht="15">
      <c r="A44" s="455">
        <v>12</v>
      </c>
      <c r="B44" s="456" t="s">
        <v>54</v>
      </c>
      <c r="C44" s="457">
        <v>1981</v>
      </c>
      <c r="D44" s="458">
        <v>16.88</v>
      </c>
      <c r="E44" s="446">
        <v>20.48</v>
      </c>
      <c r="F44" s="447">
        <v>2381</v>
      </c>
      <c r="G44" s="446">
        <v>20.27</v>
      </c>
      <c r="H44" s="447">
        <v>3257</v>
      </c>
      <c r="I44" s="446">
        <v>28.01</v>
      </c>
      <c r="J44" s="447">
        <f t="shared" si="4"/>
        <v>1276</v>
      </c>
      <c r="K44" s="446">
        <f t="shared" si="4"/>
        <v>11.130000000000003</v>
      </c>
    </row>
    <row r="45" spans="1:11" ht="15">
      <c r="A45" s="455">
        <v>13</v>
      </c>
      <c r="B45" s="456" t="s">
        <v>55</v>
      </c>
      <c r="C45" s="457">
        <v>0</v>
      </c>
      <c r="D45" s="458">
        <v>0</v>
      </c>
      <c r="E45" s="446">
        <v>38.74</v>
      </c>
      <c r="F45" s="447">
        <v>0</v>
      </c>
      <c r="G45" s="446">
        <v>0</v>
      </c>
      <c r="H45" s="447">
        <v>0</v>
      </c>
      <c r="I45" s="446">
        <v>0</v>
      </c>
      <c r="J45" s="447">
        <f t="shared" si="4"/>
        <v>0</v>
      </c>
      <c r="K45" s="446">
        <f t="shared" si="4"/>
        <v>0</v>
      </c>
    </row>
    <row r="46" spans="1:11" ht="15">
      <c r="A46" s="455">
        <v>14</v>
      </c>
      <c r="B46" s="456" t="s">
        <v>56</v>
      </c>
      <c r="C46" s="457">
        <v>91425</v>
      </c>
      <c r="D46" s="458">
        <v>2373.86</v>
      </c>
      <c r="E46" s="446">
        <v>1323.4</v>
      </c>
      <c r="F46" s="447">
        <v>35242</v>
      </c>
      <c r="G46" s="446">
        <v>633.86</v>
      </c>
      <c r="H46" s="447">
        <v>111310</v>
      </c>
      <c r="I46" s="446">
        <v>2335.67</v>
      </c>
      <c r="J46" s="447">
        <f t="shared" si="4"/>
        <v>19885</v>
      </c>
      <c r="K46" s="446">
        <f t="shared" si="4"/>
        <v>-38.190000000000055</v>
      </c>
    </row>
    <row r="47" spans="1:11" ht="15">
      <c r="A47" s="455">
        <v>15</v>
      </c>
      <c r="B47" s="456" t="s">
        <v>57</v>
      </c>
      <c r="C47" s="457">
        <v>41089</v>
      </c>
      <c r="D47" s="458">
        <v>2551.7800000000002</v>
      </c>
      <c r="E47" s="446">
        <v>814.76</v>
      </c>
      <c r="F47" s="447">
        <v>813</v>
      </c>
      <c r="G47" s="446">
        <v>54.51</v>
      </c>
      <c r="H47" s="447">
        <v>11221</v>
      </c>
      <c r="I47" s="446">
        <v>715.28</v>
      </c>
      <c r="J47" s="447">
        <f t="shared" si="4"/>
        <v>-29868</v>
      </c>
      <c r="K47" s="446">
        <f t="shared" si="4"/>
        <v>-1836.5000000000002</v>
      </c>
    </row>
    <row r="48" spans="1:11" ht="15">
      <c r="A48" s="455">
        <v>16</v>
      </c>
      <c r="B48" s="456" t="s">
        <v>58</v>
      </c>
      <c r="C48" s="457">
        <v>66935</v>
      </c>
      <c r="D48" s="458">
        <v>1802.3</v>
      </c>
      <c r="E48" s="446">
        <v>1374.23</v>
      </c>
      <c r="F48" s="447">
        <v>27545</v>
      </c>
      <c r="G48" s="446">
        <v>524.19000000000005</v>
      </c>
      <c r="H48" s="447">
        <v>62584</v>
      </c>
      <c r="I48" s="446">
        <v>1837.83</v>
      </c>
      <c r="J48" s="447">
        <f t="shared" si="4"/>
        <v>-4351</v>
      </c>
      <c r="K48" s="446">
        <f t="shared" si="4"/>
        <v>35.529999999999973</v>
      </c>
    </row>
    <row r="49" spans="1:11" ht="15">
      <c r="A49" s="455">
        <v>17</v>
      </c>
      <c r="B49" s="456" t="s">
        <v>59</v>
      </c>
      <c r="C49" s="457">
        <v>16004</v>
      </c>
      <c r="D49" s="458">
        <v>380.87</v>
      </c>
      <c r="E49" s="446">
        <v>229.05</v>
      </c>
      <c r="F49" s="447">
        <v>2710</v>
      </c>
      <c r="G49" s="446">
        <v>19.3</v>
      </c>
      <c r="H49" s="447">
        <v>17263</v>
      </c>
      <c r="I49" s="446">
        <v>393.82</v>
      </c>
      <c r="J49" s="447">
        <f t="shared" ref="J49:K50" si="5">H49-C49</f>
        <v>1259</v>
      </c>
      <c r="K49" s="446">
        <f t="shared" si="5"/>
        <v>12.949999999999989</v>
      </c>
    </row>
    <row r="50" spans="1:11" ht="15">
      <c r="A50" s="455">
        <v>18</v>
      </c>
      <c r="B50" s="456" t="s">
        <v>60</v>
      </c>
      <c r="C50" s="457">
        <v>0</v>
      </c>
      <c r="D50" s="458">
        <v>0</v>
      </c>
      <c r="E50" s="446">
        <v>0</v>
      </c>
      <c r="F50" s="447">
        <v>0</v>
      </c>
      <c r="G50" s="446">
        <v>0</v>
      </c>
      <c r="H50" s="447">
        <v>0</v>
      </c>
      <c r="I50" s="446">
        <v>0</v>
      </c>
      <c r="J50" s="447">
        <f t="shared" si="5"/>
        <v>0</v>
      </c>
      <c r="K50" s="446">
        <f t="shared" si="5"/>
        <v>0</v>
      </c>
    </row>
    <row r="51" spans="1:11" ht="15.75">
      <c r="A51" s="259"/>
      <c r="B51" s="257" t="s">
        <v>61</v>
      </c>
      <c r="C51" s="448">
        <f t="shared" ref="C51:K51" si="6">SUM(C33:C50)</f>
        <v>301610</v>
      </c>
      <c r="D51" s="449">
        <f t="shared" si="6"/>
        <v>8816.7900000000009</v>
      </c>
      <c r="E51" s="449">
        <f t="shared" si="6"/>
        <v>6831.0999999999995</v>
      </c>
      <c r="F51" s="448">
        <f t="shared" si="6"/>
        <v>109510</v>
      </c>
      <c r="G51" s="449">
        <f t="shared" si="6"/>
        <v>1779.08</v>
      </c>
      <c r="H51" s="448">
        <f t="shared" si="6"/>
        <v>286259</v>
      </c>
      <c r="I51" s="449">
        <f t="shared" si="6"/>
        <v>6856.24</v>
      </c>
      <c r="J51" s="448">
        <f t="shared" si="6"/>
        <v>-15351</v>
      </c>
      <c r="K51" s="449">
        <f t="shared" si="6"/>
        <v>-1960.5500000000004</v>
      </c>
    </row>
    <row r="52" spans="1:11" ht="15.75">
      <c r="A52" s="256" t="s">
        <v>62</v>
      </c>
      <c r="B52" s="257" t="s">
        <v>63</v>
      </c>
      <c r="C52" s="450"/>
      <c r="D52" s="396"/>
      <c r="E52" s="446"/>
      <c r="F52" s="447"/>
      <c r="G52" s="446"/>
      <c r="H52" s="447"/>
      <c r="I52" s="446"/>
      <c r="J52" s="447"/>
      <c r="K52" s="446"/>
    </row>
    <row r="53" spans="1:11" ht="15">
      <c r="A53" s="259">
        <v>1</v>
      </c>
      <c r="B53" s="452" t="s">
        <v>64</v>
      </c>
      <c r="C53" s="453">
        <v>241248</v>
      </c>
      <c r="D53" s="454">
        <v>2543.56</v>
      </c>
      <c r="E53" s="446">
        <v>2279.71</v>
      </c>
      <c r="F53" s="447">
        <v>193016</v>
      </c>
      <c r="G53" s="446">
        <v>651.6</v>
      </c>
      <c r="H53" s="447">
        <v>240188</v>
      </c>
      <c r="I53" s="446">
        <v>2631.26</v>
      </c>
      <c r="J53" s="447">
        <f t="shared" ref="J53:K55" si="7">H53-C53</f>
        <v>-1060</v>
      </c>
      <c r="K53" s="446">
        <f t="shared" si="7"/>
        <v>87.700000000000273</v>
      </c>
    </row>
    <row r="54" spans="1:11" ht="15">
      <c r="A54" s="455">
        <v>2</v>
      </c>
      <c r="B54" s="452" t="s">
        <v>65</v>
      </c>
      <c r="C54" s="453">
        <v>196749</v>
      </c>
      <c r="D54" s="454">
        <v>2290.84</v>
      </c>
      <c r="E54" s="446">
        <v>5592.23</v>
      </c>
      <c r="F54" s="447">
        <v>37892</v>
      </c>
      <c r="G54" s="446">
        <v>456.29</v>
      </c>
      <c r="H54" s="447">
        <v>164842</v>
      </c>
      <c r="I54" s="446">
        <v>2024</v>
      </c>
      <c r="J54" s="447">
        <f t="shared" si="7"/>
        <v>-31907</v>
      </c>
      <c r="K54" s="446">
        <f t="shared" si="7"/>
        <v>-266.84000000000015</v>
      </c>
    </row>
    <row r="55" spans="1:11" ht="15">
      <c r="A55" s="455">
        <v>3</v>
      </c>
      <c r="B55" s="452" t="s">
        <v>66</v>
      </c>
      <c r="C55" s="453">
        <v>281322</v>
      </c>
      <c r="D55" s="454">
        <v>4300.26</v>
      </c>
      <c r="E55" s="446">
        <v>3791.49</v>
      </c>
      <c r="F55" s="447">
        <v>73111</v>
      </c>
      <c r="G55" s="446">
        <v>1228.54</v>
      </c>
      <c r="H55" s="447">
        <v>270228</v>
      </c>
      <c r="I55" s="446">
        <v>4742.6400000000003</v>
      </c>
      <c r="J55" s="447">
        <f t="shared" si="7"/>
        <v>-11094</v>
      </c>
      <c r="K55" s="446">
        <f t="shared" si="7"/>
        <v>442.38000000000011</v>
      </c>
    </row>
    <row r="56" spans="1:11" ht="15.75">
      <c r="A56" s="256"/>
      <c r="B56" s="257" t="s">
        <v>67</v>
      </c>
      <c r="C56" s="448">
        <f t="shared" ref="C56:K56" si="8">SUM(C53:C55)</f>
        <v>719319</v>
      </c>
      <c r="D56" s="449">
        <f t="shared" si="8"/>
        <v>9134.66</v>
      </c>
      <c r="E56" s="449">
        <f t="shared" si="8"/>
        <v>11663.43</v>
      </c>
      <c r="F56" s="448">
        <f t="shared" si="8"/>
        <v>304019</v>
      </c>
      <c r="G56" s="449">
        <f t="shared" si="8"/>
        <v>2336.4300000000003</v>
      </c>
      <c r="H56" s="448">
        <f t="shared" si="8"/>
        <v>675258</v>
      </c>
      <c r="I56" s="449">
        <f t="shared" si="8"/>
        <v>9397.9000000000015</v>
      </c>
      <c r="J56" s="448">
        <f t="shared" si="8"/>
        <v>-44061</v>
      </c>
      <c r="K56" s="449">
        <f t="shared" si="8"/>
        <v>263.24000000000024</v>
      </c>
    </row>
    <row r="57" spans="1:11" ht="15.75">
      <c r="A57" s="257" t="s">
        <v>68</v>
      </c>
      <c r="B57" s="459"/>
      <c r="C57" s="448">
        <f t="shared" ref="C57:I57" si="9">SUM(C13+C31+C51)</f>
        <v>2201217</v>
      </c>
      <c r="D57" s="449">
        <f t="shared" si="9"/>
        <v>39021.839999999997</v>
      </c>
      <c r="E57" s="449">
        <f t="shared" si="9"/>
        <v>41046</v>
      </c>
      <c r="F57" s="448">
        <f t="shared" si="9"/>
        <v>472570</v>
      </c>
      <c r="G57" s="449">
        <f t="shared" si="9"/>
        <v>7702.35</v>
      </c>
      <c r="H57" s="448">
        <f t="shared" si="9"/>
        <v>2022906</v>
      </c>
      <c r="I57" s="449">
        <f t="shared" si="9"/>
        <v>33609.94</v>
      </c>
      <c r="J57" s="448">
        <f t="shared" ref="J57:K57" si="10">J13+J31+J51</f>
        <v>-178311</v>
      </c>
      <c r="K57" s="449">
        <f t="shared" si="10"/>
        <v>-5411.9</v>
      </c>
    </row>
    <row r="58" spans="1:11" ht="15.75">
      <c r="A58" s="257" t="s">
        <v>145</v>
      </c>
      <c r="B58" s="260"/>
      <c r="C58" s="448">
        <f t="shared" ref="C58:I58" si="11">SUM(C56+C57)</f>
        <v>2920536</v>
      </c>
      <c r="D58" s="449">
        <f t="shared" si="11"/>
        <v>48156.5</v>
      </c>
      <c r="E58" s="449">
        <f t="shared" si="11"/>
        <v>52709.43</v>
      </c>
      <c r="F58" s="448">
        <f t="shared" si="11"/>
        <v>776589</v>
      </c>
      <c r="G58" s="449">
        <f t="shared" si="11"/>
        <v>10038.780000000001</v>
      </c>
      <c r="H58" s="448">
        <f t="shared" si="11"/>
        <v>2698164</v>
      </c>
      <c r="I58" s="449">
        <f t="shared" si="11"/>
        <v>43007.840000000004</v>
      </c>
      <c r="J58" s="448">
        <f t="shared" ref="J58:K58" si="12">J56+J57</f>
        <v>-222372</v>
      </c>
      <c r="K58" s="449">
        <f t="shared" si="12"/>
        <v>-5148.66</v>
      </c>
    </row>
    <row r="59" spans="1:11" ht="15.75">
      <c r="A59" s="256" t="s">
        <v>70</v>
      </c>
      <c r="B59" s="257" t="s">
        <v>71</v>
      </c>
      <c r="C59" s="450"/>
      <c r="D59" s="396"/>
      <c r="E59" s="446"/>
      <c r="F59" s="447"/>
      <c r="G59" s="446"/>
      <c r="H59" s="447"/>
      <c r="I59" s="446"/>
      <c r="J59" s="447"/>
      <c r="K59" s="446"/>
    </row>
    <row r="60" spans="1:11" ht="15">
      <c r="A60" s="455">
        <v>1</v>
      </c>
      <c r="B60" s="456" t="s">
        <v>72</v>
      </c>
      <c r="C60" s="457">
        <v>263</v>
      </c>
      <c r="D60" s="458">
        <v>8.33</v>
      </c>
      <c r="E60" s="446">
        <v>211.68</v>
      </c>
      <c r="F60" s="447">
        <v>0</v>
      </c>
      <c r="G60" s="446">
        <v>0</v>
      </c>
      <c r="H60" s="447">
        <v>0</v>
      </c>
      <c r="I60" s="446">
        <v>0</v>
      </c>
      <c r="J60" s="447">
        <f t="shared" ref="J60:K65" si="13">H60-C60</f>
        <v>-263</v>
      </c>
      <c r="K60" s="446">
        <f t="shared" si="13"/>
        <v>-8.33</v>
      </c>
    </row>
    <row r="61" spans="1:11" ht="18">
      <c r="A61" s="460">
        <v>2</v>
      </c>
      <c r="B61" s="456" t="s">
        <v>73</v>
      </c>
      <c r="C61" s="457">
        <v>2215515</v>
      </c>
      <c r="D61" s="458">
        <v>11449.36</v>
      </c>
      <c r="E61" s="446">
        <v>10739.45</v>
      </c>
      <c r="F61" s="447">
        <v>1064116</v>
      </c>
      <c r="G61" s="446">
        <v>5814.89</v>
      </c>
      <c r="H61" s="447">
        <v>2166979</v>
      </c>
      <c r="I61" s="446">
        <v>11167.59</v>
      </c>
      <c r="J61" s="447">
        <f t="shared" si="13"/>
        <v>-48536</v>
      </c>
      <c r="K61" s="446">
        <f t="shared" si="13"/>
        <v>-281.77000000000044</v>
      </c>
    </row>
    <row r="62" spans="1:11" ht="18">
      <c r="A62" s="460">
        <v>3</v>
      </c>
      <c r="B62" s="456" t="s">
        <v>74</v>
      </c>
      <c r="C62" s="457">
        <v>0</v>
      </c>
      <c r="D62" s="458">
        <v>0</v>
      </c>
      <c r="E62" s="446">
        <v>1287.79</v>
      </c>
      <c r="F62" s="447">
        <v>0</v>
      </c>
      <c r="G62" s="446">
        <v>0</v>
      </c>
      <c r="H62" s="447">
        <v>0</v>
      </c>
      <c r="I62" s="446">
        <v>0</v>
      </c>
      <c r="J62" s="447">
        <f t="shared" si="13"/>
        <v>0</v>
      </c>
      <c r="K62" s="446">
        <f t="shared" si="13"/>
        <v>0</v>
      </c>
    </row>
    <row r="63" spans="1:11" ht="15.75">
      <c r="A63" s="259"/>
      <c r="B63" s="257" t="s">
        <v>75</v>
      </c>
      <c r="C63" s="448">
        <f>C60+C61+C62</f>
        <v>2215778</v>
      </c>
      <c r="D63" s="449">
        <f t="shared" ref="D63:K63" si="14">D60+D61+D62</f>
        <v>11457.69</v>
      </c>
      <c r="E63" s="449">
        <f t="shared" si="14"/>
        <v>12238.920000000002</v>
      </c>
      <c r="F63" s="448">
        <f t="shared" si="14"/>
        <v>1064116</v>
      </c>
      <c r="G63" s="449">
        <f t="shared" si="14"/>
        <v>5814.89</v>
      </c>
      <c r="H63" s="448">
        <f t="shared" si="14"/>
        <v>2166979</v>
      </c>
      <c r="I63" s="449">
        <f t="shared" si="14"/>
        <v>11167.59</v>
      </c>
      <c r="J63" s="448">
        <f t="shared" si="14"/>
        <v>-48799</v>
      </c>
      <c r="K63" s="449">
        <f t="shared" si="14"/>
        <v>-290.10000000000042</v>
      </c>
    </row>
    <row r="64" spans="1:11" ht="15.75">
      <c r="A64" s="461" t="s">
        <v>76</v>
      </c>
      <c r="B64" s="456" t="s">
        <v>77</v>
      </c>
      <c r="C64" s="457">
        <v>0</v>
      </c>
      <c r="D64" s="458">
        <v>0</v>
      </c>
      <c r="E64" s="446">
        <v>9.6999999999999993</v>
      </c>
      <c r="F64" s="447">
        <v>0</v>
      </c>
      <c r="G64" s="446">
        <v>0</v>
      </c>
      <c r="H64" s="447">
        <v>0</v>
      </c>
      <c r="I64" s="446">
        <v>0</v>
      </c>
      <c r="J64" s="447">
        <f t="shared" si="13"/>
        <v>0</v>
      </c>
      <c r="K64" s="446">
        <f t="shared" si="13"/>
        <v>0</v>
      </c>
    </row>
    <row r="65" spans="1:11" ht="15.75">
      <c r="A65" s="461"/>
      <c r="B65" s="462" t="s">
        <v>78</v>
      </c>
      <c r="C65" s="448">
        <f t="shared" ref="C65:I65" si="15">SUM(C64)</f>
        <v>0</v>
      </c>
      <c r="D65" s="449">
        <f t="shared" si="15"/>
        <v>0</v>
      </c>
      <c r="E65" s="449">
        <f t="shared" si="15"/>
        <v>9.6999999999999993</v>
      </c>
      <c r="F65" s="448">
        <f t="shared" si="15"/>
        <v>0</v>
      </c>
      <c r="G65" s="449">
        <f t="shared" si="15"/>
        <v>0</v>
      </c>
      <c r="H65" s="448">
        <f t="shared" si="15"/>
        <v>0</v>
      </c>
      <c r="I65" s="449">
        <f t="shared" si="15"/>
        <v>0</v>
      </c>
      <c r="J65" s="448">
        <f t="shared" si="13"/>
        <v>0</v>
      </c>
      <c r="K65" s="449">
        <f t="shared" si="13"/>
        <v>0</v>
      </c>
    </row>
    <row r="66" spans="1:11" ht="15.75">
      <c r="A66" s="461" t="s">
        <v>79</v>
      </c>
      <c r="B66" s="462" t="s">
        <v>80</v>
      </c>
      <c r="C66" s="463"/>
      <c r="D66" s="464"/>
      <c r="E66" s="446"/>
      <c r="F66" s="447"/>
      <c r="G66" s="446"/>
      <c r="H66" s="447"/>
      <c r="I66" s="446"/>
      <c r="J66" s="447"/>
      <c r="K66" s="446"/>
    </row>
    <row r="67" spans="1:11" ht="15.75">
      <c r="A67" s="461">
        <v>1</v>
      </c>
      <c r="B67" s="456" t="s">
        <v>81</v>
      </c>
      <c r="C67" s="457">
        <v>0</v>
      </c>
      <c r="D67" s="458">
        <v>0</v>
      </c>
      <c r="E67" s="446">
        <v>0</v>
      </c>
      <c r="F67" s="447">
        <v>0</v>
      </c>
      <c r="G67" s="446">
        <v>0</v>
      </c>
      <c r="H67" s="447">
        <v>0</v>
      </c>
      <c r="I67" s="446">
        <v>0</v>
      </c>
      <c r="J67" s="447">
        <f t="shared" ref="J67:K70" si="16">H67-C67</f>
        <v>0</v>
      </c>
      <c r="K67" s="446">
        <f t="shared" si="16"/>
        <v>0</v>
      </c>
    </row>
    <row r="68" spans="1:11" ht="15.75">
      <c r="A68" s="461">
        <v>2</v>
      </c>
      <c r="B68" s="456" t="s">
        <v>82</v>
      </c>
      <c r="C68" s="457">
        <v>0</v>
      </c>
      <c r="D68" s="458">
        <v>0</v>
      </c>
      <c r="E68" s="446">
        <v>0</v>
      </c>
      <c r="F68" s="447">
        <v>17632</v>
      </c>
      <c r="G68" s="446">
        <v>59.04</v>
      </c>
      <c r="H68" s="447">
        <v>39045</v>
      </c>
      <c r="I68" s="446">
        <v>94.03</v>
      </c>
      <c r="J68" s="447">
        <f t="shared" si="16"/>
        <v>39045</v>
      </c>
      <c r="K68" s="446">
        <f t="shared" si="16"/>
        <v>94.03</v>
      </c>
    </row>
    <row r="69" spans="1:11" ht="15.75">
      <c r="A69" s="455"/>
      <c r="B69" s="462" t="s">
        <v>83</v>
      </c>
      <c r="C69" s="448">
        <f>C67+C68</f>
        <v>0</v>
      </c>
      <c r="D69" s="449">
        <f t="shared" ref="D69:I69" si="17">D67+D68</f>
        <v>0</v>
      </c>
      <c r="E69" s="449">
        <f t="shared" si="17"/>
        <v>0</v>
      </c>
      <c r="F69" s="448">
        <f t="shared" si="17"/>
        <v>17632</v>
      </c>
      <c r="G69" s="449">
        <f t="shared" si="17"/>
        <v>59.04</v>
      </c>
      <c r="H69" s="448">
        <f t="shared" si="17"/>
        <v>39045</v>
      </c>
      <c r="I69" s="449">
        <f t="shared" si="17"/>
        <v>94.03</v>
      </c>
      <c r="J69" s="448">
        <f t="shared" si="16"/>
        <v>39045</v>
      </c>
      <c r="K69" s="449">
        <f t="shared" si="16"/>
        <v>94.03</v>
      </c>
    </row>
    <row r="70" spans="1:11" ht="15.75">
      <c r="A70" s="461"/>
      <c r="B70" s="462" t="s">
        <v>148</v>
      </c>
      <c r="C70" s="448">
        <f t="shared" ref="C70:I70" si="18">SUM(C58+C63+C65+C69)</f>
        <v>5136314</v>
      </c>
      <c r="D70" s="449">
        <f t="shared" si="18"/>
        <v>59614.19</v>
      </c>
      <c r="E70" s="449">
        <f t="shared" si="18"/>
        <v>64958.05</v>
      </c>
      <c r="F70" s="448">
        <f t="shared" si="18"/>
        <v>1858337</v>
      </c>
      <c r="G70" s="449">
        <f t="shared" si="18"/>
        <v>15912.710000000003</v>
      </c>
      <c r="H70" s="448">
        <f t="shared" si="18"/>
        <v>4904188</v>
      </c>
      <c r="I70" s="449">
        <f t="shared" si="18"/>
        <v>54269.460000000006</v>
      </c>
      <c r="J70" s="448">
        <f t="shared" si="16"/>
        <v>-232126</v>
      </c>
      <c r="K70" s="449">
        <f t="shared" si="16"/>
        <v>-5344.7299999999959</v>
      </c>
    </row>
  </sheetData>
  <mergeCells count="9">
    <mergeCell ref="A1:K1"/>
    <mergeCell ref="A2:K2"/>
    <mergeCell ref="A3:A6"/>
    <mergeCell ref="B3:B6"/>
    <mergeCell ref="C3:D5"/>
    <mergeCell ref="E3:E5"/>
    <mergeCell ref="F3:G5"/>
    <mergeCell ref="H3:I5"/>
    <mergeCell ref="J3:K5"/>
  </mergeCells>
  <pageMargins left="0.7" right="0.7" top="0.75" bottom="0.75" header="0.3" footer="0.3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67"/>
  <sheetViews>
    <sheetView workbookViewId="0">
      <selection activeCell="K11" sqref="K11"/>
    </sheetView>
  </sheetViews>
  <sheetFormatPr defaultRowHeight="14.25"/>
  <cols>
    <col min="1" max="1" width="4.42578125" style="468" bestFit="1" customWidth="1"/>
    <col min="2" max="2" width="28" style="468" customWidth="1"/>
    <col min="3" max="3" width="10.85546875" style="388" customWidth="1"/>
    <col min="4" max="4" width="13.85546875" style="468" customWidth="1"/>
    <col min="5" max="5" width="12.5703125" style="388" customWidth="1"/>
    <col min="6" max="6" width="12.28515625" style="468" bestFit="1" customWidth="1"/>
    <col min="7" max="7" width="12.28515625" style="388" bestFit="1" customWidth="1"/>
    <col min="8" max="8" width="11.42578125" style="468" customWidth="1"/>
    <col min="9" max="9" width="9.140625" style="468" customWidth="1"/>
    <col min="10" max="16384" width="9.140625" style="468"/>
  </cols>
  <sheetData>
    <row r="1" spans="1:7" ht="26.25">
      <c r="A1" s="958" t="s">
        <v>561</v>
      </c>
      <c r="B1" s="958"/>
      <c r="C1" s="958"/>
      <c r="D1" s="958"/>
      <c r="E1" s="958"/>
      <c r="F1" s="958"/>
      <c r="G1" s="958"/>
    </row>
    <row r="2" spans="1:7" ht="15">
      <c r="A2" s="959" t="s">
        <v>562</v>
      </c>
      <c r="B2" s="960"/>
      <c r="C2" s="960"/>
      <c r="D2" s="960"/>
      <c r="E2" s="960"/>
      <c r="F2" s="960"/>
      <c r="G2" s="961"/>
    </row>
    <row r="3" spans="1:7" ht="15">
      <c r="A3" s="962" t="s">
        <v>88</v>
      </c>
      <c r="B3" s="963" t="s">
        <v>563</v>
      </c>
      <c r="C3" s="964" t="s">
        <v>564</v>
      </c>
      <c r="D3" s="965" t="s">
        <v>565</v>
      </c>
      <c r="E3" s="965"/>
      <c r="F3" s="962" t="s">
        <v>566</v>
      </c>
      <c r="G3" s="962"/>
    </row>
    <row r="4" spans="1:7" ht="15">
      <c r="A4" s="962"/>
      <c r="B4" s="963"/>
      <c r="C4" s="964"/>
      <c r="D4" s="963" t="s">
        <v>103</v>
      </c>
      <c r="E4" s="963"/>
      <c r="F4" s="962"/>
      <c r="G4" s="962"/>
    </row>
    <row r="5" spans="1:7">
      <c r="A5" s="962"/>
      <c r="B5" s="963"/>
      <c r="C5" s="964"/>
      <c r="D5" s="963" t="s">
        <v>567</v>
      </c>
      <c r="E5" s="964" t="s">
        <v>568</v>
      </c>
      <c r="F5" s="962"/>
      <c r="G5" s="962"/>
    </row>
    <row r="6" spans="1:7" ht="15">
      <c r="A6" s="962"/>
      <c r="B6" s="963"/>
      <c r="C6" s="964"/>
      <c r="D6" s="963"/>
      <c r="E6" s="964"/>
      <c r="F6" s="430" t="s">
        <v>105</v>
      </c>
      <c r="G6" s="430" t="s">
        <v>142</v>
      </c>
    </row>
    <row r="7" spans="1:7" ht="18">
      <c r="A7" s="469">
        <v>1</v>
      </c>
      <c r="B7" s="469" t="s">
        <v>176</v>
      </c>
      <c r="C7" s="333">
        <v>3621.5127000000002</v>
      </c>
      <c r="D7" s="336">
        <v>163619</v>
      </c>
      <c r="E7" s="333">
        <v>1490.1662903460001</v>
      </c>
      <c r="F7" s="333">
        <v>316818</v>
      </c>
      <c r="G7" s="470">
        <v>4206.69549355245</v>
      </c>
    </row>
    <row r="8" spans="1:7" ht="18">
      <c r="A8" s="469">
        <v>2</v>
      </c>
      <c r="B8" s="469" t="s">
        <v>177</v>
      </c>
      <c r="C8" s="470">
        <v>2998.0594000000001</v>
      </c>
      <c r="D8" s="470">
        <v>41636</v>
      </c>
      <c r="E8" s="470">
        <v>671.34722074700005</v>
      </c>
      <c r="F8" s="470">
        <v>151326</v>
      </c>
      <c r="G8" s="470">
        <v>2226.4412261216698</v>
      </c>
    </row>
    <row r="9" spans="1:7" ht="18">
      <c r="A9" s="469">
        <v>3</v>
      </c>
      <c r="B9" s="469" t="s">
        <v>178</v>
      </c>
      <c r="C9" s="470">
        <v>4104.6788999999999</v>
      </c>
      <c r="D9" s="470">
        <v>247719</v>
      </c>
      <c r="E9" s="470">
        <v>1777.2715951130001</v>
      </c>
      <c r="F9" s="470">
        <v>708286</v>
      </c>
      <c r="G9" s="470">
        <v>8001.7759757700796</v>
      </c>
    </row>
    <row r="10" spans="1:7" ht="18">
      <c r="A10" s="469">
        <v>4</v>
      </c>
      <c r="B10" s="469" t="s">
        <v>180</v>
      </c>
      <c r="C10" s="470">
        <v>976.21759999999995</v>
      </c>
      <c r="D10" s="470">
        <v>29531</v>
      </c>
      <c r="E10" s="470">
        <v>206.28798520000001</v>
      </c>
      <c r="F10" s="470">
        <v>92625</v>
      </c>
      <c r="G10" s="470">
        <v>797.59716174780601</v>
      </c>
    </row>
    <row r="11" spans="1:7" ht="18">
      <c r="A11" s="469">
        <v>5</v>
      </c>
      <c r="B11" s="469" t="s">
        <v>569</v>
      </c>
      <c r="C11" s="470">
        <v>4327.7982000000002</v>
      </c>
      <c r="D11" s="470">
        <v>24883</v>
      </c>
      <c r="E11" s="470">
        <v>533.10573072299997</v>
      </c>
      <c r="F11" s="470">
        <v>53189</v>
      </c>
      <c r="G11" s="470">
        <v>956.10427183542197</v>
      </c>
    </row>
    <row r="12" spans="1:7" ht="18">
      <c r="A12" s="469">
        <v>6</v>
      </c>
      <c r="B12" s="469" t="s">
        <v>181</v>
      </c>
      <c r="C12" s="470">
        <v>2257.3822</v>
      </c>
      <c r="D12" s="470">
        <v>101744</v>
      </c>
      <c r="E12" s="470">
        <v>544.98963816800006</v>
      </c>
      <c r="F12" s="470">
        <v>228076</v>
      </c>
      <c r="G12" s="470">
        <v>1648.69300484262</v>
      </c>
    </row>
    <row r="13" spans="1:7" ht="18">
      <c r="A13" s="469">
        <v>7</v>
      </c>
      <c r="B13" s="469" t="s">
        <v>182</v>
      </c>
      <c r="C13" s="470">
        <v>964.37800000000004</v>
      </c>
      <c r="D13" s="470">
        <v>28125</v>
      </c>
      <c r="E13" s="470">
        <v>172.97016933200001</v>
      </c>
      <c r="F13" s="470">
        <v>75445</v>
      </c>
      <c r="G13" s="470">
        <v>741.37341737449503</v>
      </c>
    </row>
    <row r="14" spans="1:7" ht="18">
      <c r="A14" s="469">
        <v>8</v>
      </c>
      <c r="B14" s="469" t="s">
        <v>183</v>
      </c>
      <c r="C14" s="470">
        <v>806</v>
      </c>
      <c r="D14" s="470">
        <v>15496</v>
      </c>
      <c r="E14" s="470">
        <v>144.79360574500001</v>
      </c>
      <c r="F14" s="470">
        <v>74862</v>
      </c>
      <c r="G14" s="470">
        <v>863.50823733300001</v>
      </c>
    </row>
    <row r="15" spans="1:7" ht="18">
      <c r="A15" s="469">
        <v>9</v>
      </c>
      <c r="B15" s="469" t="s">
        <v>184</v>
      </c>
      <c r="C15" s="470">
        <v>2111.1862999999998</v>
      </c>
      <c r="D15" s="470">
        <v>40943</v>
      </c>
      <c r="E15" s="470">
        <v>659.931645592</v>
      </c>
      <c r="F15" s="470">
        <v>92136</v>
      </c>
      <c r="G15" s="470">
        <v>1640.5454323911899</v>
      </c>
    </row>
    <row r="16" spans="1:7" ht="18">
      <c r="A16" s="469">
        <v>10</v>
      </c>
      <c r="B16" s="469" t="s">
        <v>185</v>
      </c>
      <c r="C16" s="470">
        <v>1806.5237999999999</v>
      </c>
      <c r="D16" s="470">
        <v>22473</v>
      </c>
      <c r="E16" s="470">
        <v>180.84525739200001</v>
      </c>
      <c r="F16" s="471">
        <v>110872</v>
      </c>
      <c r="G16" s="333">
        <v>1102.59610092863</v>
      </c>
    </row>
    <row r="17" spans="1:7" ht="18">
      <c r="A17" s="469">
        <v>11</v>
      </c>
      <c r="B17" s="469" t="s">
        <v>186</v>
      </c>
      <c r="C17" s="470">
        <v>1978.33</v>
      </c>
      <c r="D17" s="470">
        <v>79304</v>
      </c>
      <c r="E17" s="470">
        <v>827.89478737299999</v>
      </c>
      <c r="F17" s="470">
        <v>97248</v>
      </c>
      <c r="G17" s="470">
        <v>1097.0394392533101</v>
      </c>
    </row>
    <row r="18" spans="1:7" ht="18">
      <c r="A18" s="469">
        <v>12</v>
      </c>
      <c r="B18" s="469" t="s">
        <v>187</v>
      </c>
      <c r="C18" s="470">
        <v>1872.5766000000001</v>
      </c>
      <c r="D18" s="470">
        <v>42739</v>
      </c>
      <c r="E18" s="470">
        <v>270.67083938399998</v>
      </c>
      <c r="F18" s="470">
        <v>163137</v>
      </c>
      <c r="G18" s="470">
        <v>1530.44271438753</v>
      </c>
    </row>
    <row r="19" spans="1:7" ht="18">
      <c r="A19" s="469">
        <v>13</v>
      </c>
      <c r="B19" s="469" t="s">
        <v>188</v>
      </c>
      <c r="C19" s="470">
        <v>2405.0138999999999</v>
      </c>
      <c r="D19" s="470">
        <v>27209</v>
      </c>
      <c r="E19" s="470">
        <v>376.97814710300003</v>
      </c>
      <c r="F19" s="470">
        <v>108322</v>
      </c>
      <c r="G19" s="470">
        <v>1900.9823935510001</v>
      </c>
    </row>
    <row r="20" spans="1:7" ht="18">
      <c r="A20" s="469">
        <v>14</v>
      </c>
      <c r="B20" s="469" t="s">
        <v>189</v>
      </c>
      <c r="C20" s="470">
        <v>1237.5909999999999</v>
      </c>
      <c r="D20" s="470">
        <v>30400</v>
      </c>
      <c r="E20" s="470">
        <v>401.15902274199999</v>
      </c>
      <c r="F20" s="470">
        <v>101976</v>
      </c>
      <c r="G20" s="470">
        <v>1872.1854602840001</v>
      </c>
    </row>
    <row r="21" spans="1:7" ht="18">
      <c r="A21" s="469">
        <v>15</v>
      </c>
      <c r="B21" s="469" t="s">
        <v>190</v>
      </c>
      <c r="C21" s="470">
        <v>2809.81</v>
      </c>
      <c r="D21" s="470">
        <v>83978</v>
      </c>
      <c r="E21" s="470">
        <v>540.89861110200002</v>
      </c>
      <c r="F21" s="470">
        <v>325239</v>
      </c>
      <c r="G21" s="470">
        <v>2696.6419298999999</v>
      </c>
    </row>
    <row r="22" spans="1:7" ht="18">
      <c r="A22" s="469">
        <v>16</v>
      </c>
      <c r="B22" s="469" t="s">
        <v>191</v>
      </c>
      <c r="C22" s="470">
        <v>2259.5154000000002</v>
      </c>
      <c r="D22" s="470">
        <v>35961</v>
      </c>
      <c r="E22" s="470">
        <v>477.24840779200002</v>
      </c>
      <c r="F22" s="470">
        <v>157419</v>
      </c>
      <c r="G22" s="470">
        <v>2321.9922743397201</v>
      </c>
    </row>
    <row r="23" spans="1:7" ht="18">
      <c r="A23" s="469">
        <v>17</v>
      </c>
      <c r="B23" s="469" t="s">
        <v>192</v>
      </c>
      <c r="C23" s="470">
        <v>3131.3867</v>
      </c>
      <c r="D23" s="470">
        <v>80106</v>
      </c>
      <c r="E23" s="470">
        <v>628.46681355999999</v>
      </c>
      <c r="F23" s="470">
        <v>214340</v>
      </c>
      <c r="G23" s="470">
        <v>2146.2643515506102</v>
      </c>
    </row>
    <row r="24" spans="1:7" ht="18">
      <c r="A24" s="469">
        <v>18</v>
      </c>
      <c r="B24" s="469" t="s">
        <v>193</v>
      </c>
      <c r="C24" s="470">
        <v>3468</v>
      </c>
      <c r="D24" s="470">
        <v>47028</v>
      </c>
      <c r="E24" s="470">
        <v>678.81209769500003</v>
      </c>
      <c r="F24" s="470">
        <v>70767</v>
      </c>
      <c r="G24" s="470">
        <v>1201.7322097799399</v>
      </c>
    </row>
    <row r="25" spans="1:7" ht="18">
      <c r="A25" s="469">
        <v>19</v>
      </c>
      <c r="B25" s="469" t="s">
        <v>194</v>
      </c>
      <c r="C25" s="470">
        <v>922</v>
      </c>
      <c r="D25" s="470">
        <v>14175</v>
      </c>
      <c r="E25" s="470">
        <v>149.031845914</v>
      </c>
      <c r="F25" s="470">
        <v>66878</v>
      </c>
      <c r="G25" s="470">
        <v>833.28858958700005</v>
      </c>
    </row>
    <row r="26" spans="1:7" ht="18">
      <c r="A26" s="469">
        <v>20</v>
      </c>
      <c r="B26" s="469" t="s">
        <v>195</v>
      </c>
      <c r="C26" s="470">
        <v>978.70630000000006</v>
      </c>
      <c r="D26" s="470">
        <v>26803</v>
      </c>
      <c r="E26" s="470">
        <v>255.01533179800001</v>
      </c>
      <c r="F26" s="470">
        <v>76505</v>
      </c>
      <c r="G26" s="470">
        <v>958.383037839699</v>
      </c>
    </row>
    <row r="27" spans="1:7" ht="18">
      <c r="A27" s="469">
        <v>21</v>
      </c>
      <c r="B27" s="469" t="s">
        <v>196</v>
      </c>
      <c r="C27" s="470">
        <v>1977.6004</v>
      </c>
      <c r="D27" s="470">
        <v>74041</v>
      </c>
      <c r="E27" s="470">
        <v>275.07577395999999</v>
      </c>
      <c r="F27" s="470">
        <v>141632</v>
      </c>
      <c r="G27" s="470">
        <v>1499.6049837149999</v>
      </c>
    </row>
    <row r="28" spans="1:7" ht="18">
      <c r="A28" s="469">
        <v>22</v>
      </c>
      <c r="B28" s="469" t="s">
        <v>197</v>
      </c>
      <c r="C28" s="470">
        <v>1690</v>
      </c>
      <c r="D28" s="470">
        <v>110139</v>
      </c>
      <c r="E28" s="470">
        <v>696.74638474799997</v>
      </c>
      <c r="F28" s="470">
        <v>209133</v>
      </c>
      <c r="G28" s="470">
        <v>2063.3384315411599</v>
      </c>
    </row>
    <row r="29" spans="1:7" ht="18">
      <c r="A29" s="469">
        <v>23</v>
      </c>
      <c r="B29" s="469" t="s">
        <v>198</v>
      </c>
      <c r="C29" s="470">
        <v>2600.5911999999998</v>
      </c>
      <c r="D29" s="470">
        <v>54817</v>
      </c>
      <c r="E29" s="470">
        <v>549.00731216400004</v>
      </c>
      <c r="F29" s="470">
        <v>147606</v>
      </c>
      <c r="G29" s="470">
        <v>1978.7318551292001</v>
      </c>
    </row>
    <row r="30" spans="1:7" ht="18">
      <c r="A30" s="469">
        <v>24</v>
      </c>
      <c r="B30" s="469" t="s">
        <v>199</v>
      </c>
      <c r="C30" s="470">
        <v>1660.2044000000001</v>
      </c>
      <c r="D30" s="470">
        <v>39324</v>
      </c>
      <c r="E30" s="470">
        <v>245.43428394200001</v>
      </c>
      <c r="F30" s="470">
        <v>130500</v>
      </c>
      <c r="G30" s="470">
        <v>799.72341282682703</v>
      </c>
    </row>
    <row r="31" spans="1:7" ht="18">
      <c r="A31" s="469">
        <v>25</v>
      </c>
      <c r="B31" s="469" t="s">
        <v>200</v>
      </c>
      <c r="C31" s="470">
        <v>2361.0936999999999</v>
      </c>
      <c r="D31" s="470">
        <v>67296</v>
      </c>
      <c r="E31" s="470">
        <v>480.57179193000002</v>
      </c>
      <c r="F31" s="470">
        <v>127528</v>
      </c>
      <c r="G31" s="470">
        <v>1332.0001906898301</v>
      </c>
    </row>
    <row r="32" spans="1:7" ht="18">
      <c r="A32" s="469">
        <v>26</v>
      </c>
      <c r="B32" s="469" t="s">
        <v>201</v>
      </c>
      <c r="C32" s="470">
        <v>2778.2273</v>
      </c>
      <c r="D32" s="470">
        <v>59622</v>
      </c>
      <c r="E32" s="470">
        <v>434.43294941900001</v>
      </c>
      <c r="F32" s="470">
        <v>290841</v>
      </c>
      <c r="G32" s="470">
        <v>2353.1812845030499</v>
      </c>
    </row>
    <row r="33" spans="1:7" ht="18">
      <c r="A33" s="469">
        <v>27</v>
      </c>
      <c r="B33" s="469" t="s">
        <v>202</v>
      </c>
      <c r="C33" s="470">
        <v>944.1789</v>
      </c>
      <c r="D33" s="470">
        <v>25162</v>
      </c>
      <c r="E33" s="470">
        <v>238.47402567699999</v>
      </c>
      <c r="F33" s="470">
        <v>35332</v>
      </c>
      <c r="G33" s="470">
        <v>380.50100503302599</v>
      </c>
    </row>
    <row r="34" spans="1:7" ht="18">
      <c r="A34" s="469">
        <v>28</v>
      </c>
      <c r="B34" s="469" t="s">
        <v>203</v>
      </c>
      <c r="C34" s="470">
        <v>1567.2826</v>
      </c>
      <c r="D34" s="470">
        <v>98234</v>
      </c>
      <c r="E34" s="470">
        <v>766.55252739900004</v>
      </c>
      <c r="F34" s="470">
        <v>108107</v>
      </c>
      <c r="G34" s="470">
        <v>826.73529515790597</v>
      </c>
    </row>
    <row r="35" spans="1:7" ht="18">
      <c r="A35" s="469">
        <v>29</v>
      </c>
      <c r="B35" s="469" t="s">
        <v>204</v>
      </c>
      <c r="C35" s="470">
        <v>3319.7323999999999</v>
      </c>
      <c r="D35" s="470">
        <v>97082</v>
      </c>
      <c r="E35" s="470">
        <v>901.704488836</v>
      </c>
      <c r="F35" s="470">
        <v>287602</v>
      </c>
      <c r="G35" s="470">
        <v>3021.0406696468699</v>
      </c>
    </row>
    <row r="36" spans="1:7" ht="18">
      <c r="A36" s="469">
        <v>30</v>
      </c>
      <c r="B36" s="469" t="s">
        <v>205</v>
      </c>
      <c r="C36" s="470">
        <v>1022.5</v>
      </c>
      <c r="D36" s="470">
        <v>48748</v>
      </c>
      <c r="E36" s="470">
        <v>336.810015529</v>
      </c>
      <c r="F36" s="470">
        <v>140441</v>
      </c>
      <c r="G36" s="470">
        <v>1270.32205987211</v>
      </c>
    </row>
    <row r="37" spans="1:7" s="475" customFormat="1" ht="18">
      <c r="A37" s="472"/>
      <c r="B37" s="473" t="s">
        <v>570</v>
      </c>
      <c r="C37" s="474">
        <f>SUM(C7:C36)</f>
        <v>64958.077899999997</v>
      </c>
      <c r="D37" s="474">
        <f>SUM(D7:D36)</f>
        <v>1858337</v>
      </c>
      <c r="E37" s="474">
        <f>SUM(E7:E36)</f>
        <v>15912.694596425001</v>
      </c>
      <c r="F37" s="474">
        <f>SUM(F7:F36)</f>
        <v>4904188</v>
      </c>
      <c r="G37" s="474">
        <f>SUM(G7:G36)</f>
        <v>54269.461910485144</v>
      </c>
    </row>
    <row r="38" spans="1:7">
      <c r="A38" s="476"/>
      <c r="B38" s="476"/>
      <c r="C38" s="447"/>
      <c r="D38" s="447"/>
      <c r="E38" s="447"/>
      <c r="F38" s="447"/>
      <c r="G38" s="447"/>
    </row>
    <row r="39" spans="1:7">
      <c r="A39" s="476"/>
      <c r="B39" s="476"/>
      <c r="C39" s="447"/>
      <c r="D39" s="447"/>
      <c r="E39" s="447"/>
      <c r="F39" s="447"/>
      <c r="G39" s="447"/>
    </row>
    <row r="40" spans="1:7">
      <c r="A40" s="476"/>
      <c r="B40" s="476"/>
      <c r="C40" s="447"/>
      <c r="D40" s="447"/>
      <c r="E40" s="447"/>
      <c r="F40" s="447"/>
      <c r="G40" s="447"/>
    </row>
    <row r="41" spans="1:7">
      <c r="A41" s="476"/>
      <c r="B41" s="476"/>
      <c r="C41" s="447"/>
      <c r="D41" s="447"/>
      <c r="E41" s="447"/>
      <c r="F41" s="447"/>
      <c r="G41" s="447"/>
    </row>
    <row r="42" spans="1:7">
      <c r="A42" s="476"/>
      <c r="B42" s="476"/>
      <c r="C42" s="447"/>
      <c r="D42" s="447"/>
      <c r="E42" s="447"/>
      <c r="F42" s="447"/>
      <c r="G42" s="447"/>
    </row>
    <row r="43" spans="1:7">
      <c r="A43" s="476"/>
      <c r="B43" s="476"/>
      <c r="C43" s="447"/>
      <c r="D43" s="447"/>
      <c r="E43" s="447"/>
      <c r="F43" s="447"/>
      <c r="G43" s="447"/>
    </row>
    <row r="44" spans="1:7">
      <c r="A44" s="476"/>
      <c r="B44" s="476"/>
      <c r="C44" s="447"/>
      <c r="D44" s="447"/>
      <c r="E44" s="447"/>
      <c r="F44" s="447"/>
      <c r="G44" s="447"/>
    </row>
    <row r="45" spans="1:7">
      <c r="A45" s="476"/>
      <c r="B45" s="476"/>
      <c r="C45" s="447"/>
      <c r="D45" s="447"/>
      <c r="E45" s="447"/>
      <c r="F45" s="447"/>
      <c r="G45" s="447"/>
    </row>
    <row r="46" spans="1:7">
      <c r="A46" s="476"/>
      <c r="B46" s="476"/>
      <c r="C46" s="447"/>
      <c r="D46" s="447"/>
      <c r="E46" s="447"/>
      <c r="F46" s="447"/>
      <c r="G46" s="447"/>
    </row>
    <row r="47" spans="1:7">
      <c r="A47" s="476"/>
      <c r="B47" s="476"/>
      <c r="C47" s="447"/>
      <c r="D47" s="447"/>
      <c r="E47" s="447"/>
      <c r="F47" s="447"/>
      <c r="G47" s="447"/>
    </row>
    <row r="48" spans="1:7">
      <c r="A48" s="476"/>
      <c r="B48" s="476"/>
      <c r="C48" s="447"/>
      <c r="D48" s="447"/>
      <c r="E48" s="447"/>
      <c r="F48" s="447"/>
      <c r="G48" s="447"/>
    </row>
    <row r="49" spans="1:7">
      <c r="A49" s="476"/>
      <c r="B49" s="476"/>
      <c r="C49" s="447"/>
      <c r="D49" s="447"/>
      <c r="E49" s="447"/>
      <c r="F49" s="447"/>
      <c r="G49" s="447"/>
    </row>
    <row r="50" spans="1:7">
      <c r="A50" s="476"/>
      <c r="B50" s="476"/>
      <c r="C50" s="447"/>
      <c r="D50" s="447"/>
      <c r="E50" s="447"/>
      <c r="F50" s="447"/>
      <c r="G50" s="447"/>
    </row>
    <row r="51" spans="1:7">
      <c r="A51" s="476"/>
      <c r="B51" s="476"/>
      <c r="C51" s="447"/>
      <c r="D51" s="447"/>
      <c r="E51" s="447"/>
      <c r="F51" s="447"/>
      <c r="G51" s="447"/>
    </row>
    <row r="52" spans="1:7">
      <c r="A52" s="476"/>
      <c r="B52" s="476"/>
      <c r="C52" s="447"/>
      <c r="D52" s="447"/>
      <c r="E52" s="447"/>
      <c r="F52" s="447"/>
      <c r="G52" s="447"/>
    </row>
    <row r="53" spans="1:7">
      <c r="A53" s="476"/>
      <c r="B53" s="476"/>
      <c r="C53" s="447"/>
      <c r="D53" s="447"/>
      <c r="E53" s="447"/>
      <c r="F53" s="447"/>
      <c r="G53" s="447"/>
    </row>
    <row r="54" spans="1:7" ht="15.75">
      <c r="A54" s="477"/>
      <c r="B54" s="477"/>
      <c r="C54" s="447"/>
      <c r="D54" s="447"/>
      <c r="E54" s="447"/>
      <c r="F54" s="447"/>
      <c r="G54" s="447"/>
    </row>
    <row r="55" spans="1:7" ht="15">
      <c r="A55" s="161"/>
      <c r="B55" s="161"/>
      <c r="C55" s="447"/>
      <c r="D55" s="447"/>
      <c r="E55" s="447"/>
      <c r="F55" s="447"/>
      <c r="G55" s="447"/>
    </row>
    <row r="56" spans="1:7" ht="15">
      <c r="A56" s="476"/>
      <c r="B56" s="476"/>
      <c r="C56" s="448"/>
      <c r="D56" s="448"/>
      <c r="E56" s="448"/>
      <c r="F56" s="448"/>
      <c r="G56" s="448"/>
    </row>
    <row r="57" spans="1:7">
      <c r="A57" s="476"/>
      <c r="B57" s="476"/>
      <c r="C57" s="447"/>
      <c r="D57" s="447"/>
      <c r="E57" s="447"/>
      <c r="F57" s="447"/>
      <c r="G57" s="447"/>
    </row>
    <row r="58" spans="1:7">
      <c r="A58" s="476"/>
      <c r="B58" s="476"/>
      <c r="C58" s="447"/>
      <c r="D58" s="447"/>
      <c r="E58" s="447"/>
      <c r="F58" s="447"/>
      <c r="G58" s="447"/>
    </row>
    <row r="59" spans="1:7" ht="15.75">
      <c r="A59" s="161"/>
      <c r="B59" s="477"/>
      <c r="C59" s="447"/>
      <c r="D59" s="447"/>
      <c r="E59" s="447"/>
      <c r="F59" s="447"/>
      <c r="G59" s="447"/>
    </row>
    <row r="60" spans="1:7" ht="15">
      <c r="A60" s="161"/>
      <c r="B60" s="476"/>
      <c r="C60" s="447"/>
      <c r="D60" s="447"/>
      <c r="E60" s="447"/>
      <c r="F60" s="447"/>
      <c r="G60" s="447"/>
    </row>
    <row r="61" spans="1:7" ht="15">
      <c r="A61" s="476"/>
      <c r="B61" s="476"/>
      <c r="C61" s="448"/>
      <c r="D61" s="448"/>
      <c r="E61" s="448"/>
      <c r="F61" s="448"/>
      <c r="G61" s="448"/>
    </row>
    <row r="62" spans="1:7" ht="15">
      <c r="A62" s="476"/>
      <c r="B62" s="476"/>
      <c r="C62" s="448"/>
      <c r="D62" s="448"/>
      <c r="E62" s="448"/>
      <c r="F62" s="448"/>
      <c r="G62" s="448"/>
    </row>
    <row r="63" spans="1:7" ht="15">
      <c r="A63" s="476"/>
      <c r="B63" s="476"/>
      <c r="C63" s="448"/>
      <c r="D63" s="448"/>
      <c r="E63" s="448"/>
      <c r="F63" s="478"/>
      <c r="G63" s="478"/>
    </row>
    <row r="64" spans="1:7" ht="15">
      <c r="A64" s="161"/>
      <c r="B64" s="161"/>
      <c r="C64" s="447"/>
      <c r="D64" s="447"/>
      <c r="E64" s="447"/>
      <c r="F64" s="447"/>
      <c r="G64" s="447"/>
    </row>
    <row r="65" spans="1:7" ht="15">
      <c r="A65" s="161"/>
      <c r="B65" s="476"/>
      <c r="C65" s="447"/>
      <c r="D65" s="447"/>
      <c r="E65" s="447"/>
      <c r="F65" s="447"/>
      <c r="G65" s="447"/>
    </row>
    <row r="66" spans="1:7" ht="15">
      <c r="A66" s="161"/>
      <c r="B66" s="161"/>
      <c r="C66" s="447"/>
      <c r="D66" s="447"/>
      <c r="E66" s="447"/>
      <c r="F66" s="447"/>
      <c r="G66" s="447"/>
    </row>
    <row r="67" spans="1:7" ht="15">
      <c r="A67" s="476"/>
      <c r="B67" s="161"/>
      <c r="C67" s="447"/>
      <c r="D67" s="447"/>
      <c r="E67" s="447"/>
      <c r="F67" s="447"/>
      <c r="G67" s="447"/>
    </row>
  </sheetData>
  <mergeCells count="10">
    <mergeCell ref="A1:G1"/>
    <mergeCell ref="A2:G2"/>
    <mergeCell ref="A3:A6"/>
    <mergeCell ref="B3:B6"/>
    <mergeCell ref="C3:C6"/>
    <mergeCell ref="D3:E3"/>
    <mergeCell ref="F3:G5"/>
    <mergeCell ref="D4:E4"/>
    <mergeCell ref="D5:D6"/>
    <mergeCell ref="E5:E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57"/>
  <sheetViews>
    <sheetView workbookViewId="0">
      <selection activeCell="J56" sqref="J56"/>
    </sheetView>
  </sheetViews>
  <sheetFormatPr defaultRowHeight="19.5"/>
  <cols>
    <col min="1" max="1" width="4.5703125" style="479" bestFit="1" customWidth="1"/>
    <col min="2" max="2" width="29.85546875" style="491" customWidth="1"/>
    <col min="3" max="3" width="11.140625" style="494" customWidth="1"/>
    <col min="4" max="4" width="14.7109375" style="493" customWidth="1"/>
    <col min="5" max="5" width="13.5703125" style="494" customWidth="1"/>
    <col min="6" max="6" width="13.7109375" style="493" customWidth="1"/>
    <col min="7" max="9" width="9.140625" style="479" customWidth="1"/>
    <col min="10" max="16384" width="9.140625" style="479"/>
  </cols>
  <sheetData>
    <row r="1" spans="1:6" ht="21.75">
      <c r="A1" s="966" t="s">
        <v>571</v>
      </c>
      <c r="B1" s="966"/>
      <c r="C1" s="966"/>
      <c r="D1" s="966"/>
      <c r="E1" s="966"/>
      <c r="F1" s="966"/>
    </row>
    <row r="2" spans="1:6">
      <c r="A2" s="843" t="s">
        <v>572</v>
      </c>
      <c r="B2" s="843"/>
      <c r="C2" s="843"/>
      <c r="D2" s="843"/>
      <c r="E2" s="843"/>
      <c r="F2" s="843"/>
    </row>
    <row r="3" spans="1:6">
      <c r="A3" s="967" t="s">
        <v>122</v>
      </c>
      <c r="B3" s="967"/>
      <c r="C3" s="967"/>
      <c r="D3" s="967"/>
      <c r="E3" s="967"/>
      <c r="F3" s="967"/>
    </row>
    <row r="4" spans="1:6">
      <c r="A4" s="843" t="s">
        <v>3</v>
      </c>
      <c r="B4" s="843" t="s">
        <v>395</v>
      </c>
      <c r="C4" s="968" t="s">
        <v>573</v>
      </c>
      <c r="D4" s="968"/>
      <c r="E4" s="969" t="s">
        <v>574</v>
      </c>
      <c r="F4" s="969"/>
    </row>
    <row r="5" spans="1:6">
      <c r="A5" s="843"/>
      <c r="B5" s="843"/>
      <c r="C5" s="480" t="s">
        <v>575</v>
      </c>
      <c r="D5" s="481" t="s">
        <v>142</v>
      </c>
      <c r="E5" s="480" t="s">
        <v>575</v>
      </c>
      <c r="F5" s="481" t="s">
        <v>142</v>
      </c>
    </row>
    <row r="6" spans="1:6">
      <c r="A6" s="482">
        <v>1</v>
      </c>
      <c r="B6" s="483" t="s">
        <v>17</v>
      </c>
      <c r="C6" s="484">
        <v>160</v>
      </c>
      <c r="D6" s="485">
        <v>8.35</v>
      </c>
      <c r="E6" s="484">
        <v>687</v>
      </c>
      <c r="F6" s="485">
        <v>56.94</v>
      </c>
    </row>
    <row r="7" spans="1:6">
      <c r="A7" s="482">
        <v>2</v>
      </c>
      <c r="B7" s="483" t="s">
        <v>18</v>
      </c>
      <c r="C7" s="484">
        <v>0</v>
      </c>
      <c r="D7" s="485">
        <v>0</v>
      </c>
      <c r="E7" s="484">
        <v>0</v>
      </c>
      <c r="F7" s="485">
        <v>0</v>
      </c>
    </row>
    <row r="8" spans="1:6">
      <c r="A8" s="482">
        <v>3</v>
      </c>
      <c r="B8" s="483" t="s">
        <v>19</v>
      </c>
      <c r="C8" s="484">
        <v>49</v>
      </c>
      <c r="D8" s="485">
        <v>0.36</v>
      </c>
      <c r="E8" s="484">
        <v>562</v>
      </c>
      <c r="F8" s="485">
        <v>10</v>
      </c>
    </row>
    <row r="9" spans="1:6">
      <c r="A9" s="482">
        <v>4</v>
      </c>
      <c r="B9" s="483" t="s">
        <v>20</v>
      </c>
      <c r="C9" s="484">
        <v>1159</v>
      </c>
      <c r="D9" s="485">
        <v>108.9736</v>
      </c>
      <c r="E9" s="484">
        <v>1578</v>
      </c>
      <c r="F9" s="485">
        <v>148.4</v>
      </c>
    </row>
    <row r="10" spans="1:6">
      <c r="A10" s="482">
        <v>5</v>
      </c>
      <c r="B10" s="483" t="s">
        <v>21</v>
      </c>
      <c r="C10" s="484">
        <v>108</v>
      </c>
      <c r="D10" s="485">
        <v>7.4893000000000001</v>
      </c>
      <c r="E10" s="484">
        <v>246</v>
      </c>
      <c r="F10" s="485">
        <v>14.7903</v>
      </c>
    </row>
    <row r="11" spans="1:6">
      <c r="A11" s="482">
        <v>6</v>
      </c>
      <c r="B11" s="483" t="s">
        <v>24</v>
      </c>
      <c r="C11" s="484">
        <v>0</v>
      </c>
      <c r="D11" s="485">
        <v>0</v>
      </c>
      <c r="E11" s="484">
        <v>0</v>
      </c>
      <c r="F11" s="485">
        <v>0</v>
      </c>
    </row>
    <row r="12" spans="1:6">
      <c r="A12" s="482">
        <v>7</v>
      </c>
      <c r="B12" s="483" t="s">
        <v>25</v>
      </c>
      <c r="C12" s="484">
        <v>0</v>
      </c>
      <c r="D12" s="485">
        <v>0</v>
      </c>
      <c r="E12" s="484">
        <v>0</v>
      </c>
      <c r="F12" s="485">
        <v>0</v>
      </c>
    </row>
    <row r="13" spans="1:6">
      <c r="A13" s="482">
        <v>8</v>
      </c>
      <c r="B13" s="483" t="s">
        <v>26</v>
      </c>
      <c r="C13" s="484">
        <v>0</v>
      </c>
      <c r="D13" s="485">
        <v>0</v>
      </c>
      <c r="E13" s="484">
        <v>0</v>
      </c>
      <c r="F13" s="485">
        <v>0</v>
      </c>
    </row>
    <row r="14" spans="1:6">
      <c r="A14" s="482">
        <v>9</v>
      </c>
      <c r="B14" s="483" t="s">
        <v>27</v>
      </c>
      <c r="C14" s="484">
        <v>0</v>
      </c>
      <c r="D14" s="485">
        <v>0</v>
      </c>
      <c r="E14" s="484">
        <v>0</v>
      </c>
      <c r="F14" s="485">
        <v>0</v>
      </c>
    </row>
    <row r="15" spans="1:6">
      <c r="A15" s="482">
        <v>10</v>
      </c>
      <c r="B15" s="483" t="s">
        <v>28</v>
      </c>
      <c r="C15" s="484">
        <v>0</v>
      </c>
      <c r="D15" s="485">
        <v>0</v>
      </c>
      <c r="E15" s="484">
        <v>0</v>
      </c>
      <c r="F15" s="485">
        <v>0</v>
      </c>
    </row>
    <row r="16" spans="1:6">
      <c r="A16" s="482">
        <v>11</v>
      </c>
      <c r="B16" s="483" t="s">
        <v>29</v>
      </c>
      <c r="C16" s="484">
        <v>37</v>
      </c>
      <c r="D16" s="485">
        <v>1.9067000000000001</v>
      </c>
      <c r="E16" s="484">
        <v>220</v>
      </c>
      <c r="F16" s="485">
        <v>13.951499999999999</v>
      </c>
    </row>
    <row r="17" spans="1:6">
      <c r="A17" s="482">
        <v>12</v>
      </c>
      <c r="B17" s="483" t="s">
        <v>30</v>
      </c>
      <c r="C17" s="484">
        <v>0</v>
      </c>
      <c r="D17" s="485">
        <v>0</v>
      </c>
      <c r="E17" s="484">
        <v>0</v>
      </c>
      <c r="F17" s="485">
        <v>0</v>
      </c>
    </row>
    <row r="18" spans="1:6">
      <c r="A18" s="482">
        <v>13</v>
      </c>
      <c r="B18" s="483" t="s">
        <v>31</v>
      </c>
      <c r="C18" s="484">
        <v>0</v>
      </c>
      <c r="D18" s="485">
        <v>0</v>
      </c>
      <c r="E18" s="484">
        <v>0</v>
      </c>
      <c r="F18" s="485">
        <v>0</v>
      </c>
    </row>
    <row r="19" spans="1:6">
      <c r="A19" s="482">
        <v>14</v>
      </c>
      <c r="B19" s="483" t="s">
        <v>32</v>
      </c>
      <c r="C19" s="484">
        <v>0</v>
      </c>
      <c r="D19" s="485">
        <v>0</v>
      </c>
      <c r="E19" s="484">
        <v>0</v>
      </c>
      <c r="F19" s="485">
        <v>0</v>
      </c>
    </row>
    <row r="20" spans="1:6">
      <c r="A20" s="482">
        <v>15</v>
      </c>
      <c r="B20" s="483" t="s">
        <v>33</v>
      </c>
      <c r="C20" s="484">
        <v>0</v>
      </c>
      <c r="D20" s="485">
        <v>0</v>
      </c>
      <c r="E20" s="484">
        <v>4</v>
      </c>
      <c r="F20" s="485">
        <v>0.25430000000000003</v>
      </c>
    </row>
    <row r="21" spans="1:6">
      <c r="A21" s="482">
        <v>16</v>
      </c>
      <c r="B21" s="483" t="s">
        <v>34</v>
      </c>
      <c r="C21" s="484">
        <v>0</v>
      </c>
      <c r="D21" s="485">
        <v>0</v>
      </c>
      <c r="E21" s="484">
        <v>15</v>
      </c>
      <c r="F21" s="485">
        <v>0.76070000000000004</v>
      </c>
    </row>
    <row r="22" spans="1:6">
      <c r="A22" s="482">
        <v>17</v>
      </c>
      <c r="B22" s="483" t="s">
        <v>35</v>
      </c>
      <c r="C22" s="484">
        <v>1</v>
      </c>
      <c r="D22" s="485">
        <v>0.5</v>
      </c>
      <c r="E22" s="484">
        <v>1</v>
      </c>
      <c r="F22" s="485">
        <v>0.222</v>
      </c>
    </row>
    <row r="23" spans="1:6">
      <c r="A23" s="482">
        <v>18</v>
      </c>
      <c r="B23" s="483" t="s">
        <v>36</v>
      </c>
      <c r="C23" s="484">
        <v>417</v>
      </c>
      <c r="D23" s="485">
        <v>36.119999999999997</v>
      </c>
      <c r="E23" s="484">
        <v>520</v>
      </c>
      <c r="F23" s="485">
        <v>45.56</v>
      </c>
    </row>
    <row r="24" spans="1:6">
      <c r="A24" s="482">
        <v>19</v>
      </c>
      <c r="B24" s="483" t="s">
        <v>37</v>
      </c>
      <c r="C24" s="484">
        <v>328</v>
      </c>
      <c r="D24" s="485">
        <v>20.017399999999999</v>
      </c>
      <c r="E24" s="484">
        <v>520</v>
      </c>
      <c r="F24" s="485">
        <v>33.604799999999997</v>
      </c>
    </row>
    <row r="25" spans="1:6">
      <c r="A25" s="482">
        <v>20</v>
      </c>
      <c r="B25" s="483" t="s">
        <v>38</v>
      </c>
      <c r="C25" s="484">
        <v>0</v>
      </c>
      <c r="D25" s="485">
        <v>0</v>
      </c>
      <c r="E25" s="484">
        <v>0</v>
      </c>
      <c r="F25" s="485">
        <v>0</v>
      </c>
    </row>
    <row r="26" spans="1:6">
      <c r="A26" s="482">
        <v>21</v>
      </c>
      <c r="B26" s="483" t="s">
        <v>39</v>
      </c>
      <c r="C26" s="484">
        <v>194</v>
      </c>
      <c r="D26" s="485">
        <v>32.56444235</v>
      </c>
      <c r="E26" s="484">
        <v>872</v>
      </c>
      <c r="F26" s="485">
        <v>120.4748</v>
      </c>
    </row>
    <row r="27" spans="1:6">
      <c r="A27" s="482">
        <v>22</v>
      </c>
      <c r="B27" s="483" t="s">
        <v>43</v>
      </c>
      <c r="C27" s="484">
        <v>313</v>
      </c>
      <c r="D27" s="485">
        <v>70.44</v>
      </c>
      <c r="E27" s="484">
        <v>1021</v>
      </c>
      <c r="F27" s="485">
        <v>166.54</v>
      </c>
    </row>
    <row r="28" spans="1:6">
      <c r="A28" s="482">
        <v>23</v>
      </c>
      <c r="B28" s="483" t="s">
        <v>44</v>
      </c>
      <c r="C28" s="484">
        <v>0</v>
      </c>
      <c r="D28" s="485">
        <v>0</v>
      </c>
      <c r="E28" s="484">
        <v>0</v>
      </c>
      <c r="F28" s="485">
        <v>0</v>
      </c>
    </row>
    <row r="29" spans="1:6">
      <c r="A29" s="482">
        <v>24</v>
      </c>
      <c r="B29" s="483" t="s">
        <v>45</v>
      </c>
      <c r="C29" s="484">
        <v>0</v>
      </c>
      <c r="D29" s="485">
        <v>0</v>
      </c>
      <c r="E29" s="484">
        <v>0</v>
      </c>
      <c r="F29" s="485">
        <v>0</v>
      </c>
    </row>
    <row r="30" spans="1:6">
      <c r="A30" s="482">
        <v>25</v>
      </c>
      <c r="B30" s="483" t="s">
        <v>46</v>
      </c>
      <c r="C30" s="484">
        <v>0</v>
      </c>
      <c r="D30" s="485">
        <v>0</v>
      </c>
      <c r="E30" s="484">
        <v>0</v>
      </c>
      <c r="F30" s="485">
        <v>0</v>
      </c>
    </row>
    <row r="31" spans="1:6">
      <c r="A31" s="482">
        <v>26</v>
      </c>
      <c r="B31" s="483" t="s">
        <v>47</v>
      </c>
      <c r="C31" s="484">
        <v>0</v>
      </c>
      <c r="D31" s="485">
        <v>0</v>
      </c>
      <c r="E31" s="484">
        <v>0</v>
      </c>
      <c r="F31" s="485">
        <v>0</v>
      </c>
    </row>
    <row r="32" spans="1:6">
      <c r="A32" s="482">
        <v>27</v>
      </c>
      <c r="B32" s="483" t="s">
        <v>48</v>
      </c>
      <c r="C32" s="484">
        <v>44</v>
      </c>
      <c r="D32" s="485">
        <v>1.4</v>
      </c>
      <c r="E32" s="484">
        <v>43</v>
      </c>
      <c r="F32" s="485">
        <v>1.9311</v>
      </c>
    </row>
    <row r="33" spans="1:6">
      <c r="A33" s="482">
        <v>28</v>
      </c>
      <c r="B33" s="483" t="s">
        <v>49</v>
      </c>
      <c r="C33" s="484">
        <v>0</v>
      </c>
      <c r="D33" s="485">
        <v>0</v>
      </c>
      <c r="E33" s="484">
        <v>0</v>
      </c>
      <c r="F33" s="485">
        <v>0</v>
      </c>
    </row>
    <row r="34" spans="1:6">
      <c r="A34" s="482">
        <v>29</v>
      </c>
      <c r="B34" s="483" t="s">
        <v>50</v>
      </c>
      <c r="C34" s="484">
        <v>0</v>
      </c>
      <c r="D34" s="485">
        <v>0</v>
      </c>
      <c r="E34" s="484">
        <v>68</v>
      </c>
      <c r="F34" s="485">
        <v>14.55</v>
      </c>
    </row>
    <row r="35" spans="1:6">
      <c r="A35" s="482">
        <v>30</v>
      </c>
      <c r="B35" s="483" t="s">
        <v>51</v>
      </c>
      <c r="C35" s="484">
        <v>0</v>
      </c>
      <c r="D35" s="485">
        <v>0</v>
      </c>
      <c r="E35" s="484">
        <v>0</v>
      </c>
      <c r="F35" s="485">
        <v>0</v>
      </c>
    </row>
    <row r="36" spans="1:6">
      <c r="A36" s="482">
        <v>31</v>
      </c>
      <c r="B36" s="483" t="s">
        <v>52</v>
      </c>
      <c r="C36" s="484">
        <v>0</v>
      </c>
      <c r="D36" s="485">
        <v>0</v>
      </c>
      <c r="E36" s="484">
        <v>0</v>
      </c>
      <c r="F36" s="485">
        <v>0</v>
      </c>
    </row>
    <row r="37" spans="1:6">
      <c r="A37" s="482">
        <v>32</v>
      </c>
      <c r="B37" s="483" t="s">
        <v>53</v>
      </c>
      <c r="C37" s="484">
        <v>0</v>
      </c>
      <c r="D37" s="485">
        <v>0</v>
      </c>
      <c r="E37" s="484">
        <v>0</v>
      </c>
      <c r="F37" s="485">
        <v>0</v>
      </c>
    </row>
    <row r="38" spans="1:6">
      <c r="A38" s="482">
        <v>33</v>
      </c>
      <c r="B38" s="483" t="s">
        <v>54</v>
      </c>
      <c r="C38" s="484">
        <v>14</v>
      </c>
      <c r="D38" s="485">
        <v>1.3385</v>
      </c>
      <c r="E38" s="484">
        <v>12</v>
      </c>
      <c r="F38" s="485">
        <v>0.9274</v>
      </c>
    </row>
    <row r="39" spans="1:6">
      <c r="A39" s="482">
        <v>34</v>
      </c>
      <c r="B39" s="483" t="s">
        <v>55</v>
      </c>
      <c r="C39" s="484">
        <v>0</v>
      </c>
      <c r="D39" s="485">
        <v>0</v>
      </c>
      <c r="E39" s="484">
        <v>0</v>
      </c>
      <c r="F39" s="485">
        <v>0</v>
      </c>
    </row>
    <row r="40" spans="1:6">
      <c r="A40" s="482">
        <v>35</v>
      </c>
      <c r="B40" s="483" t="s">
        <v>56</v>
      </c>
      <c r="C40" s="484">
        <v>0</v>
      </c>
      <c r="D40" s="485">
        <v>0</v>
      </c>
      <c r="E40" s="484">
        <v>0</v>
      </c>
      <c r="F40" s="485">
        <v>0</v>
      </c>
    </row>
    <row r="41" spans="1:6">
      <c r="A41" s="482">
        <v>36</v>
      </c>
      <c r="B41" s="483" t="s">
        <v>57</v>
      </c>
      <c r="C41" s="484">
        <v>5</v>
      </c>
      <c r="D41" s="485">
        <v>6.7979599999999998E-4</v>
      </c>
      <c r="E41" s="484">
        <v>101</v>
      </c>
      <c r="F41" s="485">
        <v>1.6762651E-2</v>
      </c>
    </row>
    <row r="42" spans="1:6">
      <c r="A42" s="482">
        <v>37</v>
      </c>
      <c r="B42" s="483" t="s">
        <v>58</v>
      </c>
      <c r="C42" s="484">
        <v>0</v>
      </c>
      <c r="D42" s="485">
        <v>0</v>
      </c>
      <c r="E42" s="484">
        <v>0</v>
      </c>
      <c r="F42" s="485">
        <v>0</v>
      </c>
    </row>
    <row r="43" spans="1:6">
      <c r="A43" s="482">
        <v>38</v>
      </c>
      <c r="B43" s="483" t="s">
        <v>59</v>
      </c>
      <c r="C43" s="484">
        <v>0</v>
      </c>
      <c r="D43" s="485">
        <v>0</v>
      </c>
      <c r="E43" s="484">
        <v>0</v>
      </c>
      <c r="F43" s="485">
        <v>0</v>
      </c>
    </row>
    <row r="44" spans="1:6">
      <c r="A44" s="482">
        <v>39</v>
      </c>
      <c r="B44" s="483" t="s">
        <v>60</v>
      </c>
      <c r="C44" s="484">
        <v>0</v>
      </c>
      <c r="D44" s="485">
        <v>0</v>
      </c>
      <c r="E44" s="484">
        <v>0</v>
      </c>
      <c r="F44" s="485">
        <v>0</v>
      </c>
    </row>
    <row r="45" spans="1:6">
      <c r="A45" s="482">
        <v>40</v>
      </c>
      <c r="B45" s="483" t="s">
        <v>64</v>
      </c>
      <c r="C45" s="484">
        <v>0</v>
      </c>
      <c r="D45" s="485">
        <v>0</v>
      </c>
      <c r="E45" s="484">
        <v>0</v>
      </c>
      <c r="F45" s="485">
        <v>0</v>
      </c>
    </row>
    <row r="46" spans="1:6">
      <c r="A46" s="482">
        <v>41</v>
      </c>
      <c r="B46" s="483" t="s">
        <v>65</v>
      </c>
      <c r="C46" s="484">
        <v>67</v>
      </c>
      <c r="D46" s="485">
        <v>3.9266999999999999</v>
      </c>
      <c r="E46" s="484">
        <v>541</v>
      </c>
      <c r="F46" s="485">
        <v>34.764800000000001</v>
      </c>
    </row>
    <row r="47" spans="1:6">
      <c r="A47" s="482">
        <v>42</v>
      </c>
      <c r="B47" s="483" t="s">
        <v>66</v>
      </c>
      <c r="C47" s="484">
        <v>0</v>
      </c>
      <c r="D47" s="485">
        <v>0</v>
      </c>
      <c r="E47" s="484">
        <v>0</v>
      </c>
      <c r="F47" s="485">
        <v>0</v>
      </c>
    </row>
    <row r="48" spans="1:6">
      <c r="A48" s="482">
        <v>43</v>
      </c>
      <c r="B48" s="483" t="s">
        <v>72</v>
      </c>
      <c r="C48" s="484">
        <v>0</v>
      </c>
      <c r="D48" s="485">
        <v>0</v>
      </c>
      <c r="E48" s="484">
        <v>0</v>
      </c>
      <c r="F48" s="485">
        <v>0</v>
      </c>
    </row>
    <row r="49" spans="1:6">
      <c r="A49" s="482">
        <v>44</v>
      </c>
      <c r="B49" s="483" t="s">
        <v>73</v>
      </c>
      <c r="C49" s="484">
        <v>0</v>
      </c>
      <c r="D49" s="485">
        <v>0</v>
      </c>
      <c r="E49" s="484">
        <v>0</v>
      </c>
      <c r="F49" s="485">
        <v>0</v>
      </c>
    </row>
    <row r="50" spans="1:6">
      <c r="A50" s="482">
        <v>45</v>
      </c>
      <c r="B50" s="483" t="s">
        <v>74</v>
      </c>
      <c r="C50" s="484">
        <v>0</v>
      </c>
      <c r="D50" s="485">
        <v>0</v>
      </c>
      <c r="E50" s="484">
        <v>0</v>
      </c>
      <c r="F50" s="485">
        <v>0</v>
      </c>
    </row>
    <row r="51" spans="1:6">
      <c r="A51" s="482">
        <v>46</v>
      </c>
      <c r="B51" s="483" t="s">
        <v>77</v>
      </c>
      <c r="C51" s="484">
        <v>0</v>
      </c>
      <c r="D51" s="485">
        <v>0</v>
      </c>
      <c r="E51" s="484">
        <v>0</v>
      </c>
      <c r="F51" s="485">
        <v>0</v>
      </c>
    </row>
    <row r="52" spans="1:6">
      <c r="A52" s="482">
        <v>47</v>
      </c>
      <c r="B52" s="483" t="s">
        <v>81</v>
      </c>
      <c r="C52" s="484">
        <v>0</v>
      </c>
      <c r="D52" s="485">
        <v>0</v>
      </c>
      <c r="E52" s="484">
        <v>0</v>
      </c>
      <c r="F52" s="485">
        <v>0</v>
      </c>
    </row>
    <row r="53" spans="1:6">
      <c r="A53" s="482">
        <v>48</v>
      </c>
      <c r="B53" s="483" t="s">
        <v>82</v>
      </c>
      <c r="C53" s="484">
        <v>0</v>
      </c>
      <c r="D53" s="485">
        <v>0</v>
      </c>
      <c r="E53" s="484">
        <v>0</v>
      </c>
      <c r="F53" s="485">
        <v>0</v>
      </c>
    </row>
    <row r="54" spans="1:6" s="490" customFormat="1">
      <c r="A54" s="486"/>
      <c r="B54" s="487" t="s">
        <v>169</v>
      </c>
      <c r="C54" s="488">
        <f>SUM(C6:C53)</f>
        <v>2896</v>
      </c>
      <c r="D54" s="489">
        <f t="shared" ref="D54:F54" si="0">SUM(D6:D53)</f>
        <v>293.38732214599997</v>
      </c>
      <c r="E54" s="488">
        <f t="shared" si="0"/>
        <v>7011</v>
      </c>
      <c r="F54" s="489">
        <f t="shared" si="0"/>
        <v>663.68846265100012</v>
      </c>
    </row>
    <row r="57" spans="1:6">
      <c r="C57" s="492"/>
    </row>
  </sheetData>
  <mergeCells count="7">
    <mergeCell ref="A1:F1"/>
    <mergeCell ref="A2:F2"/>
    <mergeCell ref="A3:F3"/>
    <mergeCell ref="A4:A5"/>
    <mergeCell ref="B4:B5"/>
    <mergeCell ref="C4:D4"/>
    <mergeCell ref="E4:F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J6" sqref="J6"/>
    </sheetView>
  </sheetViews>
  <sheetFormatPr defaultRowHeight="14.25"/>
  <cols>
    <col min="1" max="1" width="7.7109375" style="345" customWidth="1"/>
    <col min="2" max="2" width="44.85546875" style="345" customWidth="1"/>
    <col min="3" max="3" width="18.140625" style="345" customWidth="1"/>
    <col min="4" max="4" width="21.85546875" style="345" customWidth="1"/>
    <col min="5" max="5" width="22.140625" style="345" customWidth="1"/>
    <col min="6" max="6" width="25.85546875" style="345" customWidth="1"/>
    <col min="7" max="16384" width="9.140625" style="345"/>
  </cols>
  <sheetData>
    <row r="1" spans="1:6" ht="27.75">
      <c r="A1" s="824" t="s">
        <v>576</v>
      </c>
      <c r="B1" s="824"/>
      <c r="C1" s="824"/>
      <c r="D1" s="824"/>
      <c r="E1" s="824"/>
      <c r="F1" s="824"/>
    </row>
    <row r="2" spans="1:6" ht="23.25">
      <c r="A2" s="970" t="s">
        <v>577</v>
      </c>
      <c r="B2" s="970"/>
      <c r="C2" s="970"/>
      <c r="D2" s="970"/>
      <c r="E2" s="970"/>
      <c r="F2" s="970"/>
    </row>
    <row r="3" spans="1:6" ht="59.25" customHeight="1">
      <c r="A3" s="737" t="s">
        <v>578</v>
      </c>
      <c r="B3" s="764" t="s">
        <v>4</v>
      </c>
      <c r="C3" s="765" t="s">
        <v>579</v>
      </c>
      <c r="D3" s="765"/>
      <c r="E3" s="765" t="s">
        <v>580</v>
      </c>
      <c r="F3" s="765"/>
    </row>
    <row r="4" spans="1:6" ht="60.75">
      <c r="A4" s="737"/>
      <c r="B4" s="764"/>
      <c r="C4" s="495" t="s">
        <v>169</v>
      </c>
      <c r="D4" s="496" t="s">
        <v>581</v>
      </c>
      <c r="E4" s="495" t="s">
        <v>169</v>
      </c>
      <c r="F4" s="496" t="s">
        <v>581</v>
      </c>
    </row>
    <row r="5" spans="1:6" ht="18.75" customHeight="1">
      <c r="A5" s="497">
        <v>1</v>
      </c>
      <c r="B5" s="283" t="s">
        <v>17</v>
      </c>
      <c r="C5" s="283">
        <v>11443</v>
      </c>
      <c r="D5" s="283">
        <v>11100</v>
      </c>
      <c r="E5" s="283">
        <v>21566</v>
      </c>
      <c r="F5" s="283">
        <v>20919</v>
      </c>
    </row>
    <row r="6" spans="1:6" ht="18.75" customHeight="1">
      <c r="A6" s="497">
        <v>2</v>
      </c>
      <c r="B6" s="283" t="s">
        <v>18</v>
      </c>
      <c r="C6" s="283">
        <v>42694</v>
      </c>
      <c r="D6" s="283">
        <v>35889</v>
      </c>
      <c r="E6" s="283">
        <v>30565</v>
      </c>
      <c r="F6" s="283">
        <v>24436</v>
      </c>
    </row>
    <row r="7" spans="1:6" ht="18.75" customHeight="1">
      <c r="A7" s="497">
        <v>3</v>
      </c>
      <c r="B7" s="283" t="s">
        <v>19</v>
      </c>
      <c r="C7" s="283">
        <v>20285</v>
      </c>
      <c r="D7" s="283">
        <v>20000</v>
      </c>
      <c r="E7" s="283">
        <v>9171</v>
      </c>
      <c r="F7" s="283">
        <v>8221</v>
      </c>
    </row>
    <row r="8" spans="1:6" ht="18.75" customHeight="1">
      <c r="A8" s="497">
        <v>4</v>
      </c>
      <c r="B8" s="283" t="s">
        <v>20</v>
      </c>
      <c r="C8" s="283">
        <v>364</v>
      </c>
      <c r="D8" s="283">
        <v>364</v>
      </c>
      <c r="E8" s="283">
        <v>2028</v>
      </c>
      <c r="F8" s="283">
        <v>2028</v>
      </c>
    </row>
    <row r="9" spans="1:6" ht="18.75" customHeight="1">
      <c r="A9" s="497">
        <v>5</v>
      </c>
      <c r="B9" s="283" t="s">
        <v>21</v>
      </c>
      <c r="C9" s="283">
        <v>1981</v>
      </c>
      <c r="D9" s="283">
        <v>1855</v>
      </c>
      <c r="E9" s="283">
        <v>10683</v>
      </c>
      <c r="F9" s="283">
        <v>10093</v>
      </c>
    </row>
    <row r="10" spans="1:6" ht="18.75" customHeight="1">
      <c r="A10" s="497">
        <v>6</v>
      </c>
      <c r="B10" s="283" t="s">
        <v>24</v>
      </c>
      <c r="C10" s="283">
        <v>2</v>
      </c>
      <c r="D10" s="283">
        <v>2</v>
      </c>
      <c r="E10" s="283">
        <v>2</v>
      </c>
      <c r="F10" s="283">
        <v>2</v>
      </c>
    </row>
    <row r="11" spans="1:6" ht="18.75" customHeight="1">
      <c r="A11" s="497">
        <v>7</v>
      </c>
      <c r="B11" s="283" t="s">
        <v>25</v>
      </c>
      <c r="C11" s="283">
        <v>0</v>
      </c>
      <c r="D11" s="283">
        <v>0</v>
      </c>
      <c r="E11" s="283">
        <v>0</v>
      </c>
      <c r="F11" s="283">
        <v>0</v>
      </c>
    </row>
    <row r="12" spans="1:6" ht="18.75" customHeight="1">
      <c r="A12" s="497">
        <v>8</v>
      </c>
      <c r="B12" s="283" t="s">
        <v>26</v>
      </c>
      <c r="C12" s="283">
        <v>9</v>
      </c>
      <c r="D12" s="283">
        <v>9</v>
      </c>
      <c r="E12" s="283">
        <v>24</v>
      </c>
      <c r="F12" s="283">
        <v>24</v>
      </c>
    </row>
    <row r="13" spans="1:6" ht="18.75" customHeight="1">
      <c r="A13" s="497">
        <v>9</v>
      </c>
      <c r="B13" s="283" t="s">
        <v>27</v>
      </c>
      <c r="C13" s="283">
        <v>97</v>
      </c>
      <c r="D13" s="283">
        <v>90</v>
      </c>
      <c r="E13" s="283">
        <v>405</v>
      </c>
      <c r="F13" s="283">
        <v>374</v>
      </c>
    </row>
    <row r="14" spans="1:6" ht="18.75" customHeight="1">
      <c r="A14" s="497">
        <v>10</v>
      </c>
      <c r="B14" s="283" t="s">
        <v>28</v>
      </c>
      <c r="C14" s="283">
        <v>0</v>
      </c>
      <c r="D14" s="283">
        <v>0</v>
      </c>
      <c r="E14" s="283">
        <v>0</v>
      </c>
      <c r="F14" s="283">
        <v>0</v>
      </c>
    </row>
    <row r="15" spans="1:6" ht="18.75" customHeight="1">
      <c r="A15" s="497">
        <v>11</v>
      </c>
      <c r="B15" s="283" t="s">
        <v>29</v>
      </c>
      <c r="C15" s="283">
        <v>8</v>
      </c>
      <c r="D15" s="283">
        <v>8</v>
      </c>
      <c r="E15" s="283">
        <v>31</v>
      </c>
      <c r="F15" s="283">
        <v>31</v>
      </c>
    </row>
    <row r="16" spans="1:6" ht="18.75" customHeight="1">
      <c r="A16" s="497">
        <v>12</v>
      </c>
      <c r="B16" s="283" t="s">
        <v>30</v>
      </c>
      <c r="C16" s="283">
        <v>10</v>
      </c>
      <c r="D16" s="283">
        <v>8</v>
      </c>
      <c r="E16" s="283">
        <v>40</v>
      </c>
      <c r="F16" s="283">
        <v>34</v>
      </c>
    </row>
    <row r="17" spans="1:6" ht="18.75" customHeight="1">
      <c r="A17" s="497">
        <v>13</v>
      </c>
      <c r="B17" s="283" t="s">
        <v>31</v>
      </c>
      <c r="C17" s="283">
        <v>0</v>
      </c>
      <c r="D17" s="283">
        <v>0</v>
      </c>
      <c r="E17" s="283">
        <v>0</v>
      </c>
      <c r="F17" s="283">
        <v>0</v>
      </c>
    </row>
    <row r="18" spans="1:6" ht="18.75" customHeight="1">
      <c r="A18" s="497">
        <v>14</v>
      </c>
      <c r="B18" s="283" t="s">
        <v>32</v>
      </c>
      <c r="C18" s="283">
        <v>135</v>
      </c>
      <c r="D18" s="283">
        <v>135</v>
      </c>
      <c r="E18" s="283">
        <v>253</v>
      </c>
      <c r="F18" s="283">
        <v>253</v>
      </c>
    </row>
    <row r="19" spans="1:6" ht="18.75" customHeight="1">
      <c r="A19" s="497">
        <v>15</v>
      </c>
      <c r="B19" s="283" t="s">
        <v>33</v>
      </c>
      <c r="C19" s="283">
        <v>4</v>
      </c>
      <c r="D19" s="283">
        <v>3</v>
      </c>
      <c r="E19" s="283">
        <v>12</v>
      </c>
      <c r="F19" s="283">
        <v>7</v>
      </c>
    </row>
    <row r="20" spans="1:6" ht="18.75" customHeight="1">
      <c r="A20" s="497">
        <v>16</v>
      </c>
      <c r="B20" s="283" t="s">
        <v>34</v>
      </c>
      <c r="C20" s="283">
        <v>14</v>
      </c>
      <c r="D20" s="283">
        <v>2</v>
      </c>
      <c r="E20" s="283">
        <v>54</v>
      </c>
      <c r="F20" s="283">
        <v>4</v>
      </c>
    </row>
    <row r="21" spans="1:6" ht="18.75" customHeight="1">
      <c r="A21" s="497">
        <v>17</v>
      </c>
      <c r="B21" s="283" t="s">
        <v>35</v>
      </c>
      <c r="C21" s="283">
        <v>0</v>
      </c>
      <c r="D21" s="283">
        <v>0</v>
      </c>
      <c r="E21" s="283">
        <v>0</v>
      </c>
      <c r="F21" s="283">
        <v>0</v>
      </c>
    </row>
    <row r="22" spans="1:6" ht="18.75" customHeight="1">
      <c r="A22" s="497">
        <v>18</v>
      </c>
      <c r="B22" s="283" t="s">
        <v>36</v>
      </c>
      <c r="C22" s="283">
        <v>26</v>
      </c>
      <c r="D22" s="283">
        <v>26</v>
      </c>
      <c r="E22" s="283">
        <v>79</v>
      </c>
      <c r="F22" s="283">
        <v>79</v>
      </c>
    </row>
    <row r="23" spans="1:6" ht="18.75" customHeight="1">
      <c r="A23" s="497">
        <v>19</v>
      </c>
      <c r="B23" s="283" t="s">
        <v>37</v>
      </c>
      <c r="C23" s="283">
        <v>7818</v>
      </c>
      <c r="D23" s="283">
        <v>3935</v>
      </c>
      <c r="E23" s="283">
        <v>7818</v>
      </c>
      <c r="F23" s="283">
        <v>3935</v>
      </c>
    </row>
    <row r="24" spans="1:6" ht="18.75" customHeight="1">
      <c r="A24" s="497">
        <v>20</v>
      </c>
      <c r="B24" s="283" t="s">
        <v>38</v>
      </c>
      <c r="C24" s="283">
        <v>0</v>
      </c>
      <c r="D24" s="283">
        <v>0</v>
      </c>
      <c r="E24" s="283">
        <v>0</v>
      </c>
      <c r="F24" s="283">
        <v>0</v>
      </c>
    </row>
    <row r="25" spans="1:6" ht="18.75" customHeight="1">
      <c r="A25" s="497">
        <v>21</v>
      </c>
      <c r="B25" s="283" t="s">
        <v>39</v>
      </c>
      <c r="C25" s="283">
        <v>3167</v>
      </c>
      <c r="D25" s="283">
        <v>2179</v>
      </c>
      <c r="E25" s="283">
        <v>1538</v>
      </c>
      <c r="F25" s="283">
        <v>1393</v>
      </c>
    </row>
    <row r="26" spans="1:6" ht="18.75" customHeight="1">
      <c r="A26" s="497">
        <v>22</v>
      </c>
      <c r="B26" s="283" t="s">
        <v>43</v>
      </c>
      <c r="C26" s="283">
        <v>211</v>
      </c>
      <c r="D26" s="283">
        <v>179</v>
      </c>
      <c r="E26" s="283">
        <v>935</v>
      </c>
      <c r="F26" s="283">
        <v>811</v>
      </c>
    </row>
    <row r="27" spans="1:6" ht="18.75" customHeight="1">
      <c r="A27" s="497">
        <v>23</v>
      </c>
      <c r="B27" s="283" t="s">
        <v>44</v>
      </c>
      <c r="C27" s="283">
        <v>0</v>
      </c>
      <c r="D27" s="283">
        <v>0</v>
      </c>
      <c r="E27" s="283">
        <v>0</v>
      </c>
      <c r="F27" s="283">
        <v>0</v>
      </c>
    </row>
    <row r="28" spans="1:6" ht="18.75" customHeight="1">
      <c r="A28" s="497">
        <v>24</v>
      </c>
      <c r="B28" s="283" t="s">
        <v>45</v>
      </c>
      <c r="C28" s="283">
        <v>0</v>
      </c>
      <c r="D28" s="283">
        <v>0</v>
      </c>
      <c r="E28" s="283">
        <v>0</v>
      </c>
      <c r="F28" s="283">
        <v>0</v>
      </c>
    </row>
    <row r="29" spans="1:6" ht="18.75" customHeight="1">
      <c r="A29" s="497">
        <v>25</v>
      </c>
      <c r="B29" s="283" t="s">
        <v>46</v>
      </c>
      <c r="C29" s="283">
        <v>0</v>
      </c>
      <c r="D29" s="283">
        <v>0</v>
      </c>
      <c r="E29" s="283">
        <v>0</v>
      </c>
      <c r="F29" s="283">
        <v>0</v>
      </c>
    </row>
    <row r="30" spans="1:6" ht="18.75" customHeight="1">
      <c r="A30" s="497">
        <v>26</v>
      </c>
      <c r="B30" s="283" t="s">
        <v>47</v>
      </c>
      <c r="C30" s="283">
        <v>0</v>
      </c>
      <c r="D30" s="283">
        <v>0</v>
      </c>
      <c r="E30" s="283">
        <v>0</v>
      </c>
      <c r="F30" s="283">
        <v>0</v>
      </c>
    </row>
    <row r="31" spans="1:6" ht="18.75" customHeight="1">
      <c r="A31" s="497">
        <v>27</v>
      </c>
      <c r="B31" s="283" t="s">
        <v>48</v>
      </c>
      <c r="C31" s="283">
        <v>32</v>
      </c>
      <c r="D31" s="283">
        <v>0</v>
      </c>
      <c r="E31" s="283">
        <v>46</v>
      </c>
      <c r="F31" s="283">
        <v>0</v>
      </c>
    </row>
    <row r="32" spans="1:6" ht="18.75" customHeight="1">
      <c r="A32" s="497">
        <v>28</v>
      </c>
      <c r="B32" s="283" t="s">
        <v>49</v>
      </c>
      <c r="C32" s="283">
        <v>0</v>
      </c>
      <c r="D32" s="283">
        <v>0</v>
      </c>
      <c r="E32" s="283">
        <v>0</v>
      </c>
      <c r="F32" s="283">
        <v>0</v>
      </c>
    </row>
    <row r="33" spans="1:6" ht="18.75" customHeight="1">
      <c r="A33" s="497">
        <v>29</v>
      </c>
      <c r="B33" s="283" t="s">
        <v>50</v>
      </c>
      <c r="C33" s="283">
        <v>0</v>
      </c>
      <c r="D33" s="283">
        <v>0</v>
      </c>
      <c r="E33" s="283">
        <v>0</v>
      </c>
      <c r="F33" s="283">
        <v>0</v>
      </c>
    </row>
    <row r="34" spans="1:6" ht="18.75" customHeight="1">
      <c r="A34" s="497">
        <v>30</v>
      </c>
      <c r="B34" s="283" t="s">
        <v>51</v>
      </c>
      <c r="C34" s="283">
        <v>0</v>
      </c>
      <c r="D34" s="283">
        <v>0</v>
      </c>
      <c r="E34" s="283">
        <v>0</v>
      </c>
      <c r="F34" s="283">
        <v>0</v>
      </c>
    </row>
    <row r="35" spans="1:6" ht="18.75" customHeight="1">
      <c r="A35" s="497">
        <v>31</v>
      </c>
      <c r="B35" s="283" t="s">
        <v>52</v>
      </c>
      <c r="C35" s="283">
        <v>0</v>
      </c>
      <c r="D35" s="283">
        <v>0</v>
      </c>
      <c r="E35" s="283">
        <v>0</v>
      </c>
      <c r="F35" s="283">
        <v>0</v>
      </c>
    </row>
    <row r="36" spans="1:6" ht="18.75" customHeight="1">
      <c r="A36" s="497">
        <v>32</v>
      </c>
      <c r="B36" s="283" t="s">
        <v>53</v>
      </c>
      <c r="C36" s="283">
        <v>0</v>
      </c>
      <c r="D36" s="283">
        <v>0</v>
      </c>
      <c r="E36" s="283">
        <v>0</v>
      </c>
      <c r="F36" s="283">
        <v>0</v>
      </c>
    </row>
    <row r="37" spans="1:6" ht="18.75" customHeight="1">
      <c r="A37" s="497">
        <v>33</v>
      </c>
      <c r="B37" s="283" t="s">
        <v>54</v>
      </c>
      <c r="C37" s="283">
        <v>0</v>
      </c>
      <c r="D37" s="283">
        <v>0</v>
      </c>
      <c r="E37" s="283">
        <v>0</v>
      </c>
      <c r="F37" s="283">
        <v>0</v>
      </c>
    </row>
    <row r="38" spans="1:6" ht="18.75" customHeight="1">
      <c r="A38" s="497">
        <v>34</v>
      </c>
      <c r="B38" s="283" t="s">
        <v>55</v>
      </c>
      <c r="C38" s="283">
        <v>0</v>
      </c>
      <c r="D38" s="283">
        <v>0</v>
      </c>
      <c r="E38" s="283">
        <v>0</v>
      </c>
      <c r="F38" s="283">
        <v>0</v>
      </c>
    </row>
    <row r="39" spans="1:6" ht="18.75" customHeight="1">
      <c r="A39" s="497">
        <v>35</v>
      </c>
      <c r="B39" s="283" t="s">
        <v>56</v>
      </c>
      <c r="C39" s="283">
        <v>4663</v>
      </c>
      <c r="D39" s="283">
        <v>4663</v>
      </c>
      <c r="E39" s="283">
        <v>14718</v>
      </c>
      <c r="F39" s="283">
        <v>14718</v>
      </c>
    </row>
    <row r="40" spans="1:6" ht="18.75" customHeight="1">
      <c r="A40" s="497">
        <v>36</v>
      </c>
      <c r="B40" s="283" t="s">
        <v>57</v>
      </c>
      <c r="C40" s="283">
        <v>0</v>
      </c>
      <c r="D40" s="283">
        <v>0</v>
      </c>
      <c r="E40" s="283">
        <v>0</v>
      </c>
      <c r="F40" s="283">
        <v>0</v>
      </c>
    </row>
    <row r="41" spans="1:6" ht="18.75" customHeight="1">
      <c r="A41" s="497">
        <v>37</v>
      </c>
      <c r="B41" s="283" t="s">
        <v>58</v>
      </c>
      <c r="C41" s="283">
        <v>0</v>
      </c>
      <c r="D41" s="283">
        <v>0</v>
      </c>
      <c r="E41" s="283">
        <v>0</v>
      </c>
      <c r="F41" s="283">
        <v>0</v>
      </c>
    </row>
    <row r="42" spans="1:6" ht="18.75" customHeight="1">
      <c r="A42" s="497">
        <v>38</v>
      </c>
      <c r="B42" s="283" t="s">
        <v>59</v>
      </c>
      <c r="C42" s="283">
        <v>0</v>
      </c>
      <c r="D42" s="283">
        <v>0</v>
      </c>
      <c r="E42" s="283">
        <v>0</v>
      </c>
      <c r="F42" s="283">
        <v>0</v>
      </c>
    </row>
    <row r="43" spans="1:6" ht="18.75" customHeight="1">
      <c r="A43" s="497">
        <v>39</v>
      </c>
      <c r="B43" s="283" t="s">
        <v>60</v>
      </c>
      <c r="C43" s="283">
        <v>0</v>
      </c>
      <c r="D43" s="283">
        <v>0</v>
      </c>
      <c r="E43" s="283">
        <v>0</v>
      </c>
      <c r="F43" s="283">
        <v>0</v>
      </c>
    </row>
    <row r="44" spans="1:6" ht="23.25" customHeight="1">
      <c r="A44" s="497"/>
      <c r="B44" s="498" t="s">
        <v>582</v>
      </c>
      <c r="C44" s="499">
        <f>SUM(C5:C43)</f>
        <v>92963</v>
      </c>
      <c r="D44" s="499">
        <f t="shared" ref="D44:F44" si="0">SUM(D5:D43)</f>
        <v>80447</v>
      </c>
      <c r="E44" s="499">
        <f t="shared" si="0"/>
        <v>99968</v>
      </c>
      <c r="F44" s="499">
        <f t="shared" si="0"/>
        <v>87362</v>
      </c>
    </row>
    <row r="45" spans="1:6" ht="18.75" customHeight="1">
      <c r="A45" s="497">
        <v>40</v>
      </c>
      <c r="B45" s="283" t="s">
        <v>64</v>
      </c>
      <c r="C45" s="283">
        <v>2015</v>
      </c>
      <c r="D45" s="283">
        <v>1892</v>
      </c>
      <c r="E45" s="283">
        <v>6146</v>
      </c>
      <c r="F45" s="283">
        <v>5844</v>
      </c>
    </row>
    <row r="46" spans="1:6" ht="18.75" customHeight="1">
      <c r="A46" s="497">
        <v>41</v>
      </c>
      <c r="B46" s="283" t="s">
        <v>65</v>
      </c>
      <c r="C46" s="283">
        <v>66030</v>
      </c>
      <c r="D46" s="283">
        <v>60055</v>
      </c>
      <c r="E46" s="283">
        <v>12841</v>
      </c>
      <c r="F46" s="283">
        <v>11601</v>
      </c>
    </row>
    <row r="47" spans="1:6" ht="18.75" customHeight="1">
      <c r="A47" s="497">
        <v>42</v>
      </c>
      <c r="B47" s="283" t="s">
        <v>66</v>
      </c>
      <c r="C47" s="283">
        <v>2067</v>
      </c>
      <c r="D47" s="283">
        <v>1790</v>
      </c>
      <c r="E47" s="283">
        <v>4713</v>
      </c>
      <c r="F47" s="283">
        <v>4198</v>
      </c>
    </row>
    <row r="48" spans="1:6" ht="21" customHeight="1">
      <c r="A48" s="497"/>
      <c r="B48" s="498" t="s">
        <v>583</v>
      </c>
      <c r="C48" s="499">
        <f>SUM(C45:C47)</f>
        <v>70112</v>
      </c>
      <c r="D48" s="499">
        <f t="shared" ref="D48:F48" si="1">SUM(D45:D47)</f>
        <v>63737</v>
      </c>
      <c r="E48" s="499">
        <f t="shared" si="1"/>
        <v>23700</v>
      </c>
      <c r="F48" s="499">
        <f t="shared" si="1"/>
        <v>21643</v>
      </c>
    </row>
    <row r="49" spans="1:6" ht="18.75" customHeight="1">
      <c r="A49" s="497">
        <v>43</v>
      </c>
      <c r="B49" s="283" t="s">
        <v>72</v>
      </c>
      <c r="C49" s="283">
        <v>0</v>
      </c>
      <c r="D49" s="283">
        <v>0</v>
      </c>
      <c r="E49" s="283">
        <v>0</v>
      </c>
      <c r="F49" s="283">
        <v>0</v>
      </c>
    </row>
    <row r="50" spans="1:6" ht="18.75" customHeight="1">
      <c r="A50" s="497">
        <v>44</v>
      </c>
      <c r="B50" s="283" t="s">
        <v>73</v>
      </c>
      <c r="C50" s="283">
        <v>9208</v>
      </c>
      <c r="D50" s="283">
        <v>8655</v>
      </c>
      <c r="E50" s="283">
        <v>24025</v>
      </c>
      <c r="F50" s="283">
        <v>22583</v>
      </c>
    </row>
    <row r="51" spans="1:6" ht="18.75" customHeight="1">
      <c r="A51" s="497">
        <v>45</v>
      </c>
      <c r="B51" s="283" t="s">
        <v>74</v>
      </c>
      <c r="C51" s="283">
        <v>0</v>
      </c>
      <c r="D51" s="283">
        <v>0</v>
      </c>
      <c r="E51" s="283">
        <v>0</v>
      </c>
      <c r="F51" s="283">
        <v>0</v>
      </c>
    </row>
    <row r="52" spans="1:6" ht="36.75" customHeight="1">
      <c r="A52" s="497"/>
      <c r="B52" s="498" t="s">
        <v>584</v>
      </c>
      <c r="C52" s="499">
        <f>SUM(C49:C51)</f>
        <v>9208</v>
      </c>
      <c r="D52" s="499">
        <f t="shared" ref="D52:F52" si="2">SUM(D49:D51)</f>
        <v>8655</v>
      </c>
      <c r="E52" s="499">
        <f t="shared" si="2"/>
        <v>24025</v>
      </c>
      <c r="F52" s="499">
        <f t="shared" si="2"/>
        <v>22583</v>
      </c>
    </row>
    <row r="53" spans="1:6" ht="27.75" customHeight="1">
      <c r="A53" s="497">
        <v>46</v>
      </c>
      <c r="B53" s="498" t="s">
        <v>77</v>
      </c>
      <c r="C53" s="499">
        <v>0</v>
      </c>
      <c r="D53" s="499">
        <v>0</v>
      </c>
      <c r="E53" s="499">
        <v>0</v>
      </c>
      <c r="F53" s="499">
        <v>0</v>
      </c>
    </row>
    <row r="54" spans="1:6" ht="27.75" customHeight="1">
      <c r="A54" s="497"/>
      <c r="B54" s="498" t="s">
        <v>585</v>
      </c>
      <c r="C54" s="499">
        <f>C53</f>
        <v>0</v>
      </c>
      <c r="D54" s="499">
        <f t="shared" ref="D54:F54" si="3">D53</f>
        <v>0</v>
      </c>
      <c r="E54" s="499">
        <f t="shared" si="3"/>
        <v>0</v>
      </c>
      <c r="F54" s="499">
        <f t="shared" si="3"/>
        <v>0</v>
      </c>
    </row>
    <row r="55" spans="1:6" ht="27.75" customHeight="1">
      <c r="A55" s="497">
        <v>47</v>
      </c>
      <c r="B55" s="498" t="s">
        <v>81</v>
      </c>
      <c r="C55" s="499">
        <v>0</v>
      </c>
      <c r="D55" s="499">
        <v>0</v>
      </c>
      <c r="E55" s="499">
        <v>0</v>
      </c>
      <c r="F55" s="499">
        <v>0</v>
      </c>
    </row>
    <row r="56" spans="1:6" ht="27.75" customHeight="1">
      <c r="A56" s="497">
        <v>47</v>
      </c>
      <c r="B56" s="498" t="s">
        <v>82</v>
      </c>
      <c r="C56" s="499">
        <v>0</v>
      </c>
      <c r="D56" s="499">
        <v>0</v>
      </c>
      <c r="E56" s="499">
        <v>0</v>
      </c>
      <c r="F56" s="499">
        <v>0</v>
      </c>
    </row>
    <row r="57" spans="1:6" ht="27.75" customHeight="1">
      <c r="A57" s="497"/>
      <c r="B57" s="498" t="s">
        <v>586</v>
      </c>
      <c r="C57" s="499">
        <f>SUM(C55:C56)</f>
        <v>0</v>
      </c>
      <c r="D57" s="499">
        <f t="shared" ref="D57:F57" si="4">SUM(D55:D56)</f>
        <v>0</v>
      </c>
      <c r="E57" s="499">
        <f t="shared" si="4"/>
        <v>0</v>
      </c>
      <c r="F57" s="499">
        <f t="shared" si="4"/>
        <v>0</v>
      </c>
    </row>
    <row r="58" spans="1:6" ht="42.75" customHeight="1">
      <c r="A58" s="497"/>
      <c r="B58" s="500" t="s">
        <v>319</v>
      </c>
      <c r="C58" s="499">
        <f>SUM(C44+C48+C52+C54+C57)</f>
        <v>172283</v>
      </c>
      <c r="D58" s="499">
        <f>SUM(D44+D48+D52+D54+D57)</f>
        <v>152839</v>
      </c>
      <c r="E58" s="499">
        <f>SUM(E44+E48+E52+E54+E57)</f>
        <v>147693</v>
      </c>
      <c r="F58" s="499">
        <f>SUM(F44+F48+F52+F54+F57)</f>
        <v>131588</v>
      </c>
    </row>
  </sheetData>
  <mergeCells count="6">
    <mergeCell ref="A1:F1"/>
    <mergeCell ref="A2:F2"/>
    <mergeCell ref="A3:A4"/>
    <mergeCell ref="B3:B4"/>
    <mergeCell ref="C3:D3"/>
    <mergeCell ref="E3:F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G12" sqref="G12"/>
    </sheetView>
  </sheetViews>
  <sheetFormatPr defaultRowHeight="20.25"/>
  <cols>
    <col min="1" max="1" width="6.140625" style="501" customWidth="1"/>
    <col min="2" max="2" width="81.5703125" style="501" customWidth="1"/>
    <col min="3" max="3" width="13.7109375" style="501" customWidth="1"/>
    <col min="4" max="4" width="20.140625" style="501" customWidth="1"/>
    <col min="5" max="6" width="9.140625" style="501" customWidth="1"/>
    <col min="7" max="16384" width="9.140625" style="501"/>
  </cols>
  <sheetData>
    <row r="1" spans="1:5">
      <c r="A1" s="971" t="s">
        <v>587</v>
      </c>
      <c r="B1" s="971"/>
      <c r="C1" s="971"/>
      <c r="D1" s="971"/>
    </row>
    <row r="2" spans="1:5">
      <c r="A2" s="971"/>
      <c r="B2" s="971"/>
      <c r="C2" s="971"/>
      <c r="D2" s="971"/>
    </row>
    <row r="3" spans="1:5">
      <c r="A3" s="972" t="s">
        <v>588</v>
      </c>
      <c r="B3" s="972"/>
      <c r="C3" s="972"/>
      <c r="D3" s="972"/>
    </row>
    <row r="4" spans="1:5">
      <c r="A4" s="972"/>
      <c r="B4" s="972"/>
      <c r="C4" s="972"/>
      <c r="D4" s="972"/>
      <c r="E4" s="502"/>
    </row>
    <row r="5" spans="1:5">
      <c r="A5" s="972"/>
      <c r="B5" s="972"/>
      <c r="C5" s="972"/>
      <c r="D5" s="972"/>
    </row>
    <row r="6" spans="1:5">
      <c r="D6" s="503"/>
    </row>
    <row r="7" spans="1:5" ht="60.75">
      <c r="A7" s="504" t="s">
        <v>578</v>
      </c>
      <c r="B7" s="504" t="s">
        <v>589</v>
      </c>
      <c r="C7" s="504" t="s">
        <v>169</v>
      </c>
      <c r="D7" s="504" t="s">
        <v>581</v>
      </c>
    </row>
    <row r="8" spans="1:5">
      <c r="A8" s="505">
        <v>1</v>
      </c>
      <c r="B8" s="505">
        <v>2</v>
      </c>
      <c r="C8" s="505">
        <v>3</v>
      </c>
      <c r="D8" s="505">
        <v>4</v>
      </c>
    </row>
    <row r="10" spans="1:5">
      <c r="A10" s="505" t="s">
        <v>141</v>
      </c>
      <c r="B10" s="502" t="s">
        <v>590</v>
      </c>
    </row>
    <row r="11" spans="1:5" s="506" customFormat="1">
      <c r="A11" s="506">
        <v>1</v>
      </c>
      <c r="B11" s="506" t="s">
        <v>591</v>
      </c>
      <c r="C11" s="96">
        <f>[5]SHG!DC12</f>
        <v>50761</v>
      </c>
      <c r="D11" s="96">
        <f>[5]SHG!DD12</f>
        <v>38103</v>
      </c>
    </row>
    <row r="12" spans="1:5" s="506" customFormat="1" ht="36">
      <c r="A12" s="507">
        <v>2</v>
      </c>
      <c r="B12" s="508" t="s">
        <v>592</v>
      </c>
      <c r="C12" s="96">
        <f>[5]SHG!DC13</f>
        <v>82495</v>
      </c>
      <c r="D12" s="96">
        <f>[5]SHG!DD13</f>
        <v>59901</v>
      </c>
    </row>
    <row r="13" spans="1:5" s="506" customFormat="1" ht="36.75">
      <c r="A13" s="507">
        <v>3</v>
      </c>
      <c r="B13" s="509" t="s">
        <v>593</v>
      </c>
      <c r="C13" s="96">
        <f>[5]SHG!DC14</f>
        <v>1095542</v>
      </c>
      <c r="D13" s="96">
        <f>[5]SHG!DD14</f>
        <v>899160</v>
      </c>
    </row>
    <row r="14" spans="1:5" s="506" customFormat="1" ht="54.75">
      <c r="A14" s="506">
        <v>4</v>
      </c>
      <c r="B14" s="510" t="s">
        <v>594</v>
      </c>
      <c r="C14" s="96">
        <f>[5]SHG!DC15</f>
        <v>432535</v>
      </c>
      <c r="D14" s="96">
        <f>[5]SHG!DD15</f>
        <v>417039</v>
      </c>
    </row>
    <row r="15" spans="1:5">
      <c r="A15" s="505" t="s">
        <v>595</v>
      </c>
      <c r="B15" s="502" t="s">
        <v>596</v>
      </c>
      <c r="C15" s="96"/>
      <c r="D15" s="96"/>
    </row>
    <row r="16" spans="1:5" s="506" customFormat="1">
      <c r="A16" s="506">
        <v>1</v>
      </c>
      <c r="B16" s="506" t="s">
        <v>597</v>
      </c>
      <c r="C16" s="96">
        <f>[5]SHG!DC18</f>
        <v>68171</v>
      </c>
      <c r="D16" s="96">
        <f>[5]SHG!DD18</f>
        <v>61560</v>
      </c>
    </row>
    <row r="17" spans="1:4" s="506" customFormat="1">
      <c r="A17" s="506">
        <v>2</v>
      </c>
      <c r="B17" s="510" t="s">
        <v>598</v>
      </c>
      <c r="C17" s="96">
        <f>[5]SHG!DC19</f>
        <v>89248</v>
      </c>
      <c r="D17" s="96">
        <f>[5]SHG!DD19</f>
        <v>80943</v>
      </c>
    </row>
    <row r="18" spans="1:4" s="506" customFormat="1" ht="36">
      <c r="A18" s="506">
        <v>3</v>
      </c>
      <c r="B18" s="508" t="s">
        <v>599</v>
      </c>
      <c r="C18" s="96">
        <f>[5]SHG!DC20</f>
        <v>172283</v>
      </c>
      <c r="D18" s="96">
        <f>[5]SHG!DD20</f>
        <v>152839</v>
      </c>
    </row>
    <row r="19" spans="1:4" s="506" customFormat="1" ht="36">
      <c r="A19" s="506">
        <v>4</v>
      </c>
      <c r="B19" s="508" t="s">
        <v>600</v>
      </c>
      <c r="C19" s="96">
        <f>[5]SHG!DC21</f>
        <v>147693</v>
      </c>
      <c r="D19" s="96">
        <f>[5]SHG!DD21</f>
        <v>131588</v>
      </c>
    </row>
    <row r="20" spans="1:4" s="506" customFormat="1">
      <c r="A20" s="507">
        <v>5</v>
      </c>
      <c r="B20" s="510" t="s">
        <v>601</v>
      </c>
      <c r="C20" s="96">
        <f>[5]SHG!DC22</f>
        <v>131025</v>
      </c>
      <c r="D20" s="96">
        <f>[5]SHG!DD22</f>
        <v>118003</v>
      </c>
    </row>
    <row r="21" spans="1:4" s="506" customFormat="1">
      <c r="A21" s="507">
        <v>6</v>
      </c>
      <c r="B21" s="510" t="s">
        <v>602</v>
      </c>
      <c r="C21" s="96">
        <f>[5]SHG!DC23</f>
        <v>84184</v>
      </c>
      <c r="D21" s="96">
        <f>[5]SHG!DD23</f>
        <v>77404</v>
      </c>
    </row>
    <row r="22" spans="1:4" s="506" customFormat="1" ht="36.75">
      <c r="A22" s="507">
        <v>7</v>
      </c>
      <c r="B22" s="510" t="s">
        <v>603</v>
      </c>
      <c r="C22" s="96">
        <f>[5]SHG!DC24</f>
        <v>132683</v>
      </c>
      <c r="D22" s="96">
        <f>[5]SHG!DD24</f>
        <v>119190</v>
      </c>
    </row>
    <row r="23" spans="1:4" s="506" customFormat="1" ht="36.75">
      <c r="A23" s="507">
        <v>8</v>
      </c>
      <c r="B23" s="510" t="s">
        <v>604</v>
      </c>
      <c r="C23" s="96">
        <f>[5]SHG!DC25</f>
        <v>79835.33</v>
      </c>
      <c r="D23" s="96">
        <f>[5]SHG!DD25</f>
        <v>72470.33</v>
      </c>
    </row>
    <row r="24" spans="1:4" ht="40.5">
      <c r="A24" s="511" t="s">
        <v>605</v>
      </c>
      <c r="B24" s="512" t="s">
        <v>606</v>
      </c>
      <c r="C24" s="96"/>
      <c r="D24" s="96"/>
    </row>
    <row r="25" spans="1:4" s="506" customFormat="1">
      <c r="A25" s="507">
        <v>1</v>
      </c>
      <c r="B25" s="506" t="s">
        <v>607</v>
      </c>
      <c r="C25" s="96">
        <f>[5]SHG!DC29</f>
        <v>138</v>
      </c>
      <c r="D25" s="96">
        <f>[5]SHG!DD29</f>
        <v>138</v>
      </c>
    </row>
    <row r="26" spans="1:4" s="506" customFormat="1" ht="36.75">
      <c r="A26" s="507">
        <v>2</v>
      </c>
      <c r="B26" s="510" t="s">
        <v>608</v>
      </c>
      <c r="C26" s="96">
        <f>[5]SHG!DC30</f>
        <v>292</v>
      </c>
      <c r="D26" s="96">
        <f>[5]SHG!DD30</f>
        <v>287</v>
      </c>
    </row>
    <row r="27" spans="1:4" s="506" customFormat="1">
      <c r="A27" s="507">
        <v>3</v>
      </c>
      <c r="B27" s="510" t="s">
        <v>609</v>
      </c>
      <c r="C27" s="96">
        <f>[5]SHG!DC31</f>
        <v>791</v>
      </c>
      <c r="D27" s="96">
        <f>[5]SHG!DD31</f>
        <v>791</v>
      </c>
    </row>
    <row r="28" spans="1:4" s="506" customFormat="1" ht="36.75">
      <c r="A28" s="507">
        <v>4</v>
      </c>
      <c r="B28" s="510" t="s">
        <v>610</v>
      </c>
      <c r="C28" s="96">
        <f>[5]SHG!DC32</f>
        <v>1514</v>
      </c>
      <c r="D28" s="96">
        <f>[5]SHG!DD32</f>
        <v>1490</v>
      </c>
    </row>
    <row r="29" spans="1:4" s="506" customFormat="1">
      <c r="A29" s="507">
        <v>5</v>
      </c>
      <c r="B29" s="510" t="s">
        <v>611</v>
      </c>
      <c r="C29" s="96">
        <f>[5]SHG!DC33</f>
        <v>258</v>
      </c>
      <c r="D29" s="96">
        <f>[5]SHG!DD33</f>
        <v>258</v>
      </c>
    </row>
    <row r="30" spans="1:4" s="506" customFormat="1" ht="36.75">
      <c r="A30" s="507">
        <v>6</v>
      </c>
      <c r="B30" s="510" t="s">
        <v>612</v>
      </c>
      <c r="C30" s="96">
        <f>[5]SHG!DC34</f>
        <v>782</v>
      </c>
      <c r="D30" s="96">
        <f>[5]SHG!DD34</f>
        <v>782</v>
      </c>
    </row>
    <row r="31" spans="1:4">
      <c r="A31" s="505" t="s">
        <v>613</v>
      </c>
      <c r="B31" s="502" t="s">
        <v>614</v>
      </c>
      <c r="C31" s="96"/>
      <c r="D31" s="96"/>
    </row>
    <row r="32" spans="1:4" s="506" customFormat="1">
      <c r="A32" s="507">
        <v>1</v>
      </c>
      <c r="B32" s="510" t="s">
        <v>615</v>
      </c>
      <c r="C32" s="96">
        <f>[5]SHG!DC36</f>
        <v>2498191</v>
      </c>
      <c r="D32" s="96">
        <f>[5]SHG!DD36</f>
        <v>2314584</v>
      </c>
    </row>
    <row r="33" spans="1:4" s="506" customFormat="1">
      <c r="A33" s="507">
        <v>2</v>
      </c>
      <c r="B33" s="510" t="s">
        <v>616</v>
      </c>
      <c r="C33" s="96">
        <f>[5]SHG!DC37</f>
        <v>3159957</v>
      </c>
      <c r="D33" s="96">
        <f>[5]SHG!DD37</f>
        <v>2868879</v>
      </c>
    </row>
    <row r="34" spans="1:4" s="506" customFormat="1" ht="36.75">
      <c r="A34" s="507">
        <v>3</v>
      </c>
      <c r="B34" s="510" t="s">
        <v>617</v>
      </c>
      <c r="C34" s="96">
        <f>[5]SHG!DC38</f>
        <v>556092</v>
      </c>
      <c r="D34" s="96">
        <f>[5]SHG!DD38</f>
        <v>493473</v>
      </c>
    </row>
    <row r="35" spans="1:4" s="506" customFormat="1" ht="36.75">
      <c r="A35" s="507">
        <v>4</v>
      </c>
      <c r="B35" s="510" t="s">
        <v>618</v>
      </c>
      <c r="C35" s="96">
        <f>[5]SHG!DC39</f>
        <v>907995.31</v>
      </c>
      <c r="D35" s="96">
        <f>[5]SHG!DD39</f>
        <v>836887.92999999993</v>
      </c>
    </row>
    <row r="36" spans="1:4">
      <c r="A36" s="502"/>
    </row>
    <row r="37" spans="1:4">
      <c r="A37" s="502"/>
    </row>
    <row r="38" spans="1:4">
      <c r="A38" s="502"/>
    </row>
  </sheetData>
  <mergeCells count="2">
    <mergeCell ref="A1:D2"/>
    <mergeCell ref="A3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9"/>
  <sheetViews>
    <sheetView topLeftCell="A32" zoomScale="40" zoomScaleNormal="40" workbookViewId="0">
      <selection activeCell="AF23" sqref="AF23"/>
    </sheetView>
  </sheetViews>
  <sheetFormatPr defaultRowHeight="26.25"/>
  <cols>
    <col min="1" max="1" width="11.42578125" style="53" customWidth="1"/>
    <col min="2" max="2" width="51.42578125" style="53" customWidth="1"/>
    <col min="3" max="3" width="20.85546875" style="53" customWidth="1"/>
    <col min="4" max="4" width="18.5703125" style="53" customWidth="1"/>
    <col min="5" max="5" width="17.85546875" style="53" customWidth="1"/>
    <col min="6" max="6" width="21" style="53" customWidth="1"/>
    <col min="7" max="7" width="16.42578125" style="53" customWidth="1"/>
    <col min="8" max="8" width="21" style="53" customWidth="1"/>
    <col min="9" max="9" width="16.5703125" style="53" customWidth="1"/>
    <col min="10" max="10" width="19.7109375" style="53" customWidth="1"/>
    <col min="11" max="11" width="16" style="53" customWidth="1"/>
    <col min="12" max="12" width="17.140625" style="53" customWidth="1"/>
    <col min="13" max="13" width="12.28515625" style="53" customWidth="1"/>
    <col min="14" max="14" width="13.85546875" style="53" customWidth="1"/>
    <col min="15" max="15" width="13.140625" style="53" customWidth="1"/>
    <col min="16" max="16" width="17.140625" style="53" customWidth="1"/>
    <col min="17" max="17" width="17.5703125" style="53" customWidth="1"/>
    <col min="18" max="18" width="18.5703125" style="53" customWidth="1"/>
    <col min="19" max="19" width="22.5703125" style="53" customWidth="1"/>
    <col min="20" max="20" width="18.7109375" style="53" customWidth="1"/>
    <col min="21" max="21" width="23.28515625" style="53" customWidth="1"/>
    <col min="22" max="22" width="29.5703125" style="54" customWidth="1"/>
    <col min="23" max="23" width="11.42578125" style="53" customWidth="1"/>
    <col min="24" max="16384" width="9.140625" style="53"/>
  </cols>
  <sheetData>
    <row r="1" spans="1:22" hidden="1">
      <c r="A1" s="691" t="s">
        <v>91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</row>
    <row r="2" spans="1:22" ht="33.75">
      <c r="A2" s="692" t="s">
        <v>92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  <c r="T2" s="692"/>
    </row>
    <row r="3" spans="1:22">
      <c r="A3" s="693" t="s">
        <v>93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</row>
    <row r="4" spans="1:22">
      <c r="A4" s="55" t="s">
        <v>3</v>
      </c>
      <c r="B4" s="694" t="s">
        <v>94</v>
      </c>
      <c r="C4" s="686" t="s">
        <v>95</v>
      </c>
      <c r="D4" s="686"/>
      <c r="E4" s="695" t="s">
        <v>96</v>
      </c>
      <c r="F4" s="686"/>
      <c r="G4" s="684" t="s">
        <v>97</v>
      </c>
      <c r="H4" s="685"/>
      <c r="I4" s="686" t="s">
        <v>98</v>
      </c>
      <c r="J4" s="686"/>
      <c r="K4" s="686" t="s">
        <v>99</v>
      </c>
      <c r="L4" s="686"/>
      <c r="M4" s="684" t="s">
        <v>100</v>
      </c>
      <c r="N4" s="685"/>
      <c r="O4" s="684" t="s">
        <v>101</v>
      </c>
      <c r="P4" s="685"/>
      <c r="Q4" s="686" t="s">
        <v>102</v>
      </c>
      <c r="R4" s="686"/>
      <c r="S4" s="686" t="s">
        <v>103</v>
      </c>
      <c r="T4" s="686"/>
      <c r="U4" s="687" t="s">
        <v>104</v>
      </c>
      <c r="V4" s="688"/>
    </row>
    <row r="5" spans="1:22">
      <c r="A5" s="55" t="s">
        <v>105</v>
      </c>
      <c r="B5" s="694"/>
      <c r="C5" s="56" t="s">
        <v>106</v>
      </c>
      <c r="D5" s="56" t="s">
        <v>107</v>
      </c>
      <c r="E5" s="56" t="s">
        <v>106</v>
      </c>
      <c r="F5" s="56" t="s">
        <v>107</v>
      </c>
      <c r="G5" s="56" t="s">
        <v>106</v>
      </c>
      <c r="H5" s="56" t="s">
        <v>107</v>
      </c>
      <c r="I5" s="56" t="s">
        <v>106</v>
      </c>
      <c r="J5" s="56" t="s">
        <v>107</v>
      </c>
      <c r="K5" s="56" t="s">
        <v>106</v>
      </c>
      <c r="L5" s="57" t="s">
        <v>107</v>
      </c>
      <c r="M5" s="56" t="s">
        <v>106</v>
      </c>
      <c r="N5" s="57" t="s">
        <v>107</v>
      </c>
      <c r="O5" s="56" t="s">
        <v>106</v>
      </c>
      <c r="P5" s="57" t="s">
        <v>107</v>
      </c>
      <c r="Q5" s="56" t="s">
        <v>106</v>
      </c>
      <c r="R5" s="56" t="s">
        <v>107</v>
      </c>
      <c r="S5" s="56" t="s">
        <v>106</v>
      </c>
      <c r="T5" s="56" t="s">
        <v>107</v>
      </c>
      <c r="U5" s="56" t="s">
        <v>106</v>
      </c>
      <c r="V5" s="57" t="s">
        <v>107</v>
      </c>
    </row>
    <row r="6" spans="1:22">
      <c r="A6" s="55" t="s">
        <v>15</v>
      </c>
      <c r="B6" s="58" t="s">
        <v>16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60"/>
    </row>
    <row r="7" spans="1:22" ht="27.75">
      <c r="A7" s="61">
        <v>1</v>
      </c>
      <c r="B7" s="58" t="s">
        <v>17</v>
      </c>
      <c r="C7" s="62">
        <v>1043669</v>
      </c>
      <c r="D7" s="62">
        <v>18453.79</v>
      </c>
      <c r="E7" s="62">
        <v>181479</v>
      </c>
      <c r="F7" s="63">
        <v>20807.95</v>
      </c>
      <c r="G7" s="63">
        <v>0</v>
      </c>
      <c r="H7" s="63">
        <v>0</v>
      </c>
      <c r="I7" s="63">
        <v>48008</v>
      </c>
      <c r="J7" s="63">
        <v>1181.32</v>
      </c>
      <c r="K7" s="63">
        <v>31142</v>
      </c>
      <c r="L7" s="63">
        <v>1958.19</v>
      </c>
      <c r="M7" s="63">
        <v>1</v>
      </c>
      <c r="N7" s="63">
        <v>0.01</v>
      </c>
      <c r="O7" s="63">
        <v>0</v>
      </c>
      <c r="P7" s="63">
        <v>0</v>
      </c>
      <c r="Q7" s="63">
        <v>5280</v>
      </c>
      <c r="R7" s="63">
        <v>29.13</v>
      </c>
      <c r="S7" s="63">
        <v>1309579</v>
      </c>
      <c r="T7" s="63">
        <v>42430.39</v>
      </c>
      <c r="U7" s="64">
        <v>723858</v>
      </c>
      <c r="V7" s="64">
        <v>10321.64</v>
      </c>
    </row>
    <row r="8" spans="1:22" ht="27.75">
      <c r="A8" s="61">
        <v>2</v>
      </c>
      <c r="B8" s="58" t="s">
        <v>18</v>
      </c>
      <c r="C8" s="62">
        <v>173680</v>
      </c>
      <c r="D8" s="62">
        <v>5524.8554899139999</v>
      </c>
      <c r="E8" s="62">
        <v>98994</v>
      </c>
      <c r="F8" s="63">
        <v>4807.1964966039995</v>
      </c>
      <c r="G8" s="63">
        <v>214</v>
      </c>
      <c r="H8" s="63">
        <v>177.33</v>
      </c>
      <c r="I8" s="63">
        <v>13954</v>
      </c>
      <c r="J8" s="63">
        <v>327.88389683700001</v>
      </c>
      <c r="K8" s="63">
        <v>20098</v>
      </c>
      <c r="L8" s="63">
        <v>1483.65299942</v>
      </c>
      <c r="M8" s="63">
        <v>385</v>
      </c>
      <c r="N8" s="63">
        <v>131.93613263399999</v>
      </c>
      <c r="O8" s="63">
        <v>60</v>
      </c>
      <c r="P8" s="63">
        <v>0.19086097599999999</v>
      </c>
      <c r="Q8" s="63">
        <v>85189</v>
      </c>
      <c r="R8" s="63">
        <v>1732.851181799</v>
      </c>
      <c r="S8" s="63">
        <v>392574</v>
      </c>
      <c r="T8" s="63">
        <v>14185.897058184</v>
      </c>
      <c r="U8" s="64">
        <v>283600</v>
      </c>
      <c r="V8" s="64">
        <v>5967.145324911</v>
      </c>
    </row>
    <row r="9" spans="1:22" ht="27.75">
      <c r="A9" s="61">
        <v>3</v>
      </c>
      <c r="B9" s="58" t="s">
        <v>19</v>
      </c>
      <c r="C9" s="62">
        <v>422878</v>
      </c>
      <c r="D9" s="62">
        <v>8287.0499999999993</v>
      </c>
      <c r="E9" s="62">
        <v>154522</v>
      </c>
      <c r="F9" s="63">
        <v>5561.7</v>
      </c>
      <c r="G9" s="63">
        <v>77</v>
      </c>
      <c r="H9" s="63">
        <v>7.75</v>
      </c>
      <c r="I9" s="63">
        <v>35181</v>
      </c>
      <c r="J9" s="63">
        <v>766.85</v>
      </c>
      <c r="K9" s="63">
        <v>36481</v>
      </c>
      <c r="L9" s="63">
        <v>2056.33</v>
      </c>
      <c r="M9" s="63">
        <v>12</v>
      </c>
      <c r="N9" s="63">
        <v>1.35</v>
      </c>
      <c r="O9" s="63">
        <v>1118</v>
      </c>
      <c r="P9" s="63">
        <v>24.67</v>
      </c>
      <c r="Q9" s="63">
        <v>9751</v>
      </c>
      <c r="R9" s="63">
        <v>501.72</v>
      </c>
      <c r="S9" s="63">
        <v>660020</v>
      </c>
      <c r="T9" s="63">
        <v>17207.419999999998</v>
      </c>
      <c r="U9" s="64">
        <v>585453</v>
      </c>
      <c r="V9" s="64">
        <v>16778.942599999998</v>
      </c>
    </row>
    <row r="10" spans="1:22" ht="27.75">
      <c r="A10" s="61">
        <v>4</v>
      </c>
      <c r="B10" s="58" t="s">
        <v>20</v>
      </c>
      <c r="C10" s="62">
        <v>808881</v>
      </c>
      <c r="D10" s="62">
        <v>12822.0013</v>
      </c>
      <c r="E10" s="62">
        <v>90470</v>
      </c>
      <c r="F10" s="63">
        <v>9640.3009000000002</v>
      </c>
      <c r="G10" s="63">
        <v>111</v>
      </c>
      <c r="H10" s="63">
        <v>388.286</v>
      </c>
      <c r="I10" s="63">
        <v>37915</v>
      </c>
      <c r="J10" s="63">
        <v>1173.3516</v>
      </c>
      <c r="K10" s="63">
        <v>85752</v>
      </c>
      <c r="L10" s="63">
        <v>5782.8792999999996</v>
      </c>
      <c r="M10" s="63">
        <v>0</v>
      </c>
      <c r="N10" s="63">
        <v>0</v>
      </c>
      <c r="O10" s="63">
        <v>0</v>
      </c>
      <c r="P10" s="63">
        <v>0</v>
      </c>
      <c r="Q10" s="63">
        <v>21246</v>
      </c>
      <c r="R10" s="63">
        <v>7183.8068000000003</v>
      </c>
      <c r="S10" s="63">
        <v>1044375</v>
      </c>
      <c r="T10" s="63">
        <v>36990.625899999999</v>
      </c>
      <c r="U10" s="64">
        <v>269604</v>
      </c>
      <c r="V10" s="64">
        <v>13753.014499999999</v>
      </c>
    </row>
    <row r="11" spans="1:22" ht="27.75">
      <c r="A11" s="61">
        <v>5</v>
      </c>
      <c r="B11" s="58" t="s">
        <v>21</v>
      </c>
      <c r="C11" s="62">
        <v>450052</v>
      </c>
      <c r="D11" s="62">
        <v>6132.0816750009999</v>
      </c>
      <c r="E11" s="62">
        <v>76101</v>
      </c>
      <c r="F11" s="63">
        <v>4949.52944599896</v>
      </c>
      <c r="G11" s="63">
        <v>0</v>
      </c>
      <c r="H11" s="63">
        <v>0</v>
      </c>
      <c r="I11" s="63">
        <v>23263</v>
      </c>
      <c r="J11" s="63">
        <v>579.29885533000004</v>
      </c>
      <c r="K11" s="63">
        <v>26457</v>
      </c>
      <c r="L11" s="63">
        <v>2192.0085088699998</v>
      </c>
      <c r="M11" s="63">
        <v>85</v>
      </c>
      <c r="N11" s="63">
        <v>6.4479424300000003</v>
      </c>
      <c r="O11" s="63">
        <v>236</v>
      </c>
      <c r="P11" s="63">
        <v>107.87723023</v>
      </c>
      <c r="Q11" s="63">
        <v>5313</v>
      </c>
      <c r="R11" s="63">
        <v>119.16259516</v>
      </c>
      <c r="S11" s="63">
        <v>581507</v>
      </c>
      <c r="T11" s="63">
        <v>14086.406253020001</v>
      </c>
      <c r="U11" s="64">
        <v>482732</v>
      </c>
      <c r="V11" s="64">
        <v>5942.8752061755604</v>
      </c>
    </row>
    <row r="12" spans="1:22" ht="27.75">
      <c r="A12" s="61"/>
      <c r="B12" s="58" t="s">
        <v>22</v>
      </c>
      <c r="C12" s="62">
        <f t="shared" ref="C12:V12" si="0">SUM(C7:C11)</f>
        <v>2899160</v>
      </c>
      <c r="D12" s="62">
        <f t="shared" si="0"/>
        <v>51219.778464914998</v>
      </c>
      <c r="E12" s="62">
        <f t="shared" si="0"/>
        <v>601566</v>
      </c>
      <c r="F12" s="63">
        <f t="shared" si="0"/>
        <v>45766.676842602959</v>
      </c>
      <c r="G12" s="63">
        <f t="shared" si="0"/>
        <v>402</v>
      </c>
      <c r="H12" s="63">
        <f t="shared" si="0"/>
        <v>573.36599999999999</v>
      </c>
      <c r="I12" s="63">
        <f t="shared" si="0"/>
        <v>158321</v>
      </c>
      <c r="J12" s="63">
        <f t="shared" si="0"/>
        <v>4028.7043521670003</v>
      </c>
      <c r="K12" s="63">
        <f t="shared" si="0"/>
        <v>199930</v>
      </c>
      <c r="L12" s="63">
        <f t="shared" si="0"/>
        <v>13473.06080829</v>
      </c>
      <c r="M12" s="63">
        <f t="shared" si="0"/>
        <v>483</v>
      </c>
      <c r="N12" s="63">
        <f t="shared" si="0"/>
        <v>139.74407506399999</v>
      </c>
      <c r="O12" s="63">
        <f t="shared" si="0"/>
        <v>1414</v>
      </c>
      <c r="P12" s="63">
        <f t="shared" si="0"/>
        <v>132.73809120600001</v>
      </c>
      <c r="Q12" s="63">
        <f t="shared" si="0"/>
        <v>126779</v>
      </c>
      <c r="R12" s="63">
        <f t="shared" si="0"/>
        <v>9566.6705769590008</v>
      </c>
      <c r="S12" s="63">
        <f t="shared" si="0"/>
        <v>3988055</v>
      </c>
      <c r="T12" s="63">
        <f t="shared" si="0"/>
        <v>124900.739211204</v>
      </c>
      <c r="U12" s="63">
        <f t="shared" si="0"/>
        <v>2345247</v>
      </c>
      <c r="V12" s="63">
        <f t="shared" si="0"/>
        <v>52763.617631086556</v>
      </c>
    </row>
    <row r="13" spans="1:22" ht="27.75">
      <c r="A13" s="689" t="s">
        <v>108</v>
      </c>
      <c r="B13" s="690"/>
      <c r="C13" s="62"/>
      <c r="D13" s="62"/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4"/>
      <c r="V13" s="64"/>
    </row>
    <row r="14" spans="1:22" ht="27.75">
      <c r="A14" s="61">
        <v>1</v>
      </c>
      <c r="B14" s="65" t="s">
        <v>24</v>
      </c>
      <c r="C14" s="62">
        <v>3752</v>
      </c>
      <c r="D14" s="62">
        <v>58.29</v>
      </c>
      <c r="E14" s="62">
        <v>9844</v>
      </c>
      <c r="F14" s="63">
        <v>363.93</v>
      </c>
      <c r="G14" s="63">
        <v>32</v>
      </c>
      <c r="H14" s="63">
        <v>1.45</v>
      </c>
      <c r="I14" s="63">
        <v>1082</v>
      </c>
      <c r="J14" s="63">
        <v>19.61</v>
      </c>
      <c r="K14" s="63">
        <v>4979</v>
      </c>
      <c r="L14" s="63">
        <v>411.56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19689</v>
      </c>
      <c r="T14" s="63">
        <v>854.84</v>
      </c>
      <c r="U14" s="64">
        <v>0</v>
      </c>
      <c r="V14" s="64">
        <v>0</v>
      </c>
    </row>
    <row r="15" spans="1:22" ht="27.75">
      <c r="A15" s="61">
        <v>2</v>
      </c>
      <c r="B15" s="65" t="s">
        <v>25</v>
      </c>
      <c r="C15" s="62">
        <v>15636</v>
      </c>
      <c r="D15" s="62">
        <v>558.10450000000003</v>
      </c>
      <c r="E15" s="62">
        <v>7412</v>
      </c>
      <c r="F15" s="63">
        <v>1474.4616000000001</v>
      </c>
      <c r="G15" s="63">
        <v>0</v>
      </c>
      <c r="H15" s="63">
        <v>0</v>
      </c>
      <c r="I15" s="63">
        <v>1465</v>
      </c>
      <c r="J15" s="63">
        <v>39.637599999999999</v>
      </c>
      <c r="K15" s="63">
        <v>6579</v>
      </c>
      <c r="L15" s="63">
        <v>760.40920000000006</v>
      </c>
      <c r="M15" s="63">
        <v>0</v>
      </c>
      <c r="N15" s="63">
        <v>0</v>
      </c>
      <c r="O15" s="63">
        <v>0</v>
      </c>
      <c r="P15" s="63">
        <v>0</v>
      </c>
      <c r="Q15" s="63">
        <v>4</v>
      </c>
      <c r="R15" s="63">
        <v>0.23080000000000001</v>
      </c>
      <c r="S15" s="63">
        <v>31096</v>
      </c>
      <c r="T15" s="63">
        <v>2832.8436999999999</v>
      </c>
      <c r="U15" s="64">
        <v>13184</v>
      </c>
      <c r="V15" s="64">
        <v>202.83330000000001</v>
      </c>
    </row>
    <row r="16" spans="1:22" ht="27.75">
      <c r="A16" s="61">
        <v>3</v>
      </c>
      <c r="B16" s="65" t="s">
        <v>26</v>
      </c>
      <c r="C16" s="62">
        <v>55852</v>
      </c>
      <c r="D16" s="62">
        <v>833.33</v>
      </c>
      <c r="E16" s="62">
        <v>7550</v>
      </c>
      <c r="F16" s="63">
        <v>781.32</v>
      </c>
      <c r="G16" s="63">
        <v>0</v>
      </c>
      <c r="H16" s="63">
        <v>0</v>
      </c>
      <c r="I16" s="63">
        <v>2273</v>
      </c>
      <c r="J16" s="63">
        <v>44.14</v>
      </c>
      <c r="K16" s="63">
        <v>6375</v>
      </c>
      <c r="L16" s="63">
        <v>431.8</v>
      </c>
      <c r="M16" s="63">
        <v>0</v>
      </c>
      <c r="N16" s="63">
        <v>0</v>
      </c>
      <c r="O16" s="63">
        <v>5</v>
      </c>
      <c r="P16" s="63">
        <v>0.04</v>
      </c>
      <c r="Q16" s="63">
        <v>4508</v>
      </c>
      <c r="R16" s="63">
        <v>428.5</v>
      </c>
      <c r="S16" s="63">
        <v>76563</v>
      </c>
      <c r="T16" s="63">
        <v>2519.13</v>
      </c>
      <c r="U16" s="64">
        <v>52785</v>
      </c>
      <c r="V16" s="64">
        <v>715.05</v>
      </c>
    </row>
    <row r="17" spans="1:22" ht="27.75">
      <c r="A17" s="61">
        <v>4</v>
      </c>
      <c r="B17" s="65" t="s">
        <v>27</v>
      </c>
      <c r="C17" s="62">
        <v>69706</v>
      </c>
      <c r="D17" s="62">
        <v>2609.105</v>
      </c>
      <c r="E17" s="62">
        <v>20963</v>
      </c>
      <c r="F17" s="63">
        <v>1633.6882000000001</v>
      </c>
      <c r="G17" s="63">
        <v>14</v>
      </c>
      <c r="H17" s="63">
        <v>31.541799999999999</v>
      </c>
      <c r="I17" s="63">
        <v>3376</v>
      </c>
      <c r="J17" s="63">
        <v>103.12909999999999</v>
      </c>
      <c r="K17" s="63">
        <v>5225</v>
      </c>
      <c r="L17" s="63">
        <v>404.82900000000001</v>
      </c>
      <c r="M17" s="63">
        <v>0</v>
      </c>
      <c r="N17" s="63">
        <v>0</v>
      </c>
      <c r="O17" s="63">
        <v>11</v>
      </c>
      <c r="P17" s="63">
        <v>0.251</v>
      </c>
      <c r="Q17" s="63">
        <v>1316</v>
      </c>
      <c r="R17" s="63">
        <v>2.7189000000000001</v>
      </c>
      <c r="S17" s="63">
        <v>100611</v>
      </c>
      <c r="T17" s="63">
        <v>4785.2629999999999</v>
      </c>
      <c r="U17" s="64">
        <v>57834</v>
      </c>
      <c r="V17" s="64">
        <v>1595.7092</v>
      </c>
    </row>
    <row r="18" spans="1:22" ht="27.75">
      <c r="A18" s="61">
        <v>5</v>
      </c>
      <c r="B18" s="65" t="s">
        <v>28</v>
      </c>
      <c r="C18" s="62">
        <v>11404</v>
      </c>
      <c r="D18" s="62">
        <v>291.25382246700002</v>
      </c>
      <c r="E18" s="62">
        <v>6315</v>
      </c>
      <c r="F18" s="63">
        <v>1063.0536999999999</v>
      </c>
      <c r="G18" s="63">
        <v>9</v>
      </c>
      <c r="H18" s="63">
        <v>15.6691</v>
      </c>
      <c r="I18" s="63">
        <v>903</v>
      </c>
      <c r="J18" s="63">
        <v>21.1067</v>
      </c>
      <c r="K18" s="63">
        <v>2794</v>
      </c>
      <c r="L18" s="63">
        <v>267.76889999999997</v>
      </c>
      <c r="M18" s="63">
        <v>5</v>
      </c>
      <c r="N18" s="63">
        <v>1.0188999999999999</v>
      </c>
      <c r="O18" s="63">
        <v>16</v>
      </c>
      <c r="P18" s="63">
        <v>2.3203999999999998</v>
      </c>
      <c r="Q18" s="63">
        <v>2660</v>
      </c>
      <c r="R18" s="63">
        <v>1.7822</v>
      </c>
      <c r="S18" s="63">
        <v>24106</v>
      </c>
      <c r="T18" s="63">
        <v>1663.973722467</v>
      </c>
      <c r="U18" s="64">
        <v>12140</v>
      </c>
      <c r="V18" s="64">
        <v>381.22250000000003</v>
      </c>
    </row>
    <row r="19" spans="1:22" ht="27.75">
      <c r="A19" s="61">
        <v>6</v>
      </c>
      <c r="B19" s="65" t="s">
        <v>29</v>
      </c>
      <c r="C19" s="62">
        <v>34017</v>
      </c>
      <c r="D19" s="62">
        <v>628.83240000000001</v>
      </c>
      <c r="E19" s="62">
        <v>9628</v>
      </c>
      <c r="F19" s="63">
        <v>614.50149999999996</v>
      </c>
      <c r="G19" s="63">
        <v>0</v>
      </c>
      <c r="H19" s="63">
        <v>0</v>
      </c>
      <c r="I19" s="63">
        <v>3647</v>
      </c>
      <c r="J19" s="63">
        <v>94.357799999999997</v>
      </c>
      <c r="K19" s="63">
        <v>4229</v>
      </c>
      <c r="L19" s="63">
        <v>401.02</v>
      </c>
      <c r="M19" s="63">
        <v>2</v>
      </c>
      <c r="N19" s="63">
        <v>1.9117999999999999</v>
      </c>
      <c r="O19" s="63">
        <v>0</v>
      </c>
      <c r="P19" s="63">
        <v>0</v>
      </c>
      <c r="Q19" s="63">
        <v>100</v>
      </c>
      <c r="R19" s="63">
        <v>0.30299999999999999</v>
      </c>
      <c r="S19" s="63">
        <v>51623</v>
      </c>
      <c r="T19" s="63">
        <v>1740.9265</v>
      </c>
      <c r="U19" s="64">
        <v>1015</v>
      </c>
      <c r="V19" s="64">
        <v>60.62</v>
      </c>
    </row>
    <row r="20" spans="1:22" ht="27.75">
      <c r="A20" s="61">
        <v>7</v>
      </c>
      <c r="B20" s="65" t="s">
        <v>30</v>
      </c>
      <c r="C20" s="62">
        <v>4188</v>
      </c>
      <c r="D20" s="62">
        <v>177.87200000000001</v>
      </c>
      <c r="E20" s="62">
        <v>3666</v>
      </c>
      <c r="F20" s="63">
        <v>147.79</v>
      </c>
      <c r="G20" s="63">
        <v>0</v>
      </c>
      <c r="H20" s="63">
        <v>0</v>
      </c>
      <c r="I20" s="63">
        <v>511</v>
      </c>
      <c r="J20" s="63">
        <v>13.23</v>
      </c>
      <c r="K20" s="63">
        <v>1291</v>
      </c>
      <c r="L20" s="63">
        <v>100.8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9656</v>
      </c>
      <c r="T20" s="63">
        <v>439.69200000000001</v>
      </c>
      <c r="U20" s="64">
        <v>3003</v>
      </c>
      <c r="V20" s="64">
        <v>79.41</v>
      </c>
    </row>
    <row r="21" spans="1:22" ht="27.75">
      <c r="A21" s="61">
        <v>8</v>
      </c>
      <c r="B21" s="65" t="s">
        <v>31</v>
      </c>
      <c r="C21" s="62">
        <v>31054</v>
      </c>
      <c r="D21" s="62">
        <v>754.396969037438</v>
      </c>
      <c r="E21" s="62">
        <v>18846</v>
      </c>
      <c r="F21" s="63">
        <v>1120.0740084430799</v>
      </c>
      <c r="G21" s="63">
        <v>0</v>
      </c>
      <c r="H21" s="63">
        <v>0</v>
      </c>
      <c r="I21" s="63">
        <v>1528</v>
      </c>
      <c r="J21" s="63">
        <v>57.2</v>
      </c>
      <c r="K21" s="63">
        <v>4062</v>
      </c>
      <c r="L21" s="63">
        <v>326.34969999999998</v>
      </c>
      <c r="M21" s="63">
        <v>2</v>
      </c>
      <c r="N21" s="63">
        <v>3.5499999999999997E-2</v>
      </c>
      <c r="O21" s="63">
        <v>10</v>
      </c>
      <c r="P21" s="63">
        <v>12.457700000000001</v>
      </c>
      <c r="Q21" s="63">
        <v>86</v>
      </c>
      <c r="R21" s="63">
        <v>0.59119999999999995</v>
      </c>
      <c r="S21" s="63">
        <v>55588</v>
      </c>
      <c r="T21" s="63">
        <v>2271.1050774805099</v>
      </c>
      <c r="U21" s="64">
        <v>21331</v>
      </c>
      <c r="V21" s="64">
        <v>506.72552200000001</v>
      </c>
    </row>
    <row r="22" spans="1:22" ht="27.75">
      <c r="A22" s="61">
        <v>9</v>
      </c>
      <c r="B22" s="65" t="s">
        <v>32</v>
      </c>
      <c r="C22" s="62">
        <v>94256</v>
      </c>
      <c r="D22" s="62">
        <v>842.241129828</v>
      </c>
      <c r="E22" s="62">
        <v>26999</v>
      </c>
      <c r="F22" s="63">
        <v>1467.795181099</v>
      </c>
      <c r="G22" s="63">
        <v>0</v>
      </c>
      <c r="H22" s="63">
        <v>0</v>
      </c>
      <c r="I22" s="63">
        <v>3542</v>
      </c>
      <c r="J22" s="63">
        <v>68.091908625000002</v>
      </c>
      <c r="K22" s="63">
        <v>6400</v>
      </c>
      <c r="L22" s="63">
        <v>590.00227368200001</v>
      </c>
      <c r="M22" s="63">
        <v>0</v>
      </c>
      <c r="N22" s="63">
        <v>0</v>
      </c>
      <c r="O22" s="63">
        <v>53</v>
      </c>
      <c r="P22" s="63">
        <v>0.11729972</v>
      </c>
      <c r="Q22" s="63">
        <v>40621</v>
      </c>
      <c r="R22" s="63">
        <v>540.27048614685702</v>
      </c>
      <c r="S22" s="63">
        <v>171871</v>
      </c>
      <c r="T22" s="63">
        <v>3508.5182791008601</v>
      </c>
      <c r="U22" s="64">
        <v>66783</v>
      </c>
      <c r="V22" s="64">
        <v>1233.6866</v>
      </c>
    </row>
    <row r="23" spans="1:22" ht="52.5">
      <c r="A23" s="61">
        <v>10</v>
      </c>
      <c r="B23" s="65" t="s">
        <v>33</v>
      </c>
      <c r="C23" s="62">
        <v>4487</v>
      </c>
      <c r="D23" s="62">
        <v>186.87379999999999</v>
      </c>
      <c r="E23" s="62">
        <v>3913</v>
      </c>
      <c r="F23" s="63">
        <v>370.44049999999999</v>
      </c>
      <c r="G23" s="63">
        <v>0</v>
      </c>
      <c r="H23" s="63">
        <v>0</v>
      </c>
      <c r="I23" s="63">
        <v>924</v>
      </c>
      <c r="J23" s="63">
        <v>22.961300000000001</v>
      </c>
      <c r="K23" s="63">
        <v>2014</v>
      </c>
      <c r="L23" s="63">
        <v>156.90969999999999</v>
      </c>
      <c r="M23" s="63">
        <v>0</v>
      </c>
      <c r="N23" s="63">
        <v>0</v>
      </c>
      <c r="O23" s="63">
        <v>0</v>
      </c>
      <c r="P23" s="63">
        <v>0</v>
      </c>
      <c r="Q23" s="63">
        <v>634</v>
      </c>
      <c r="R23" s="63">
        <v>0.31340000000000001</v>
      </c>
      <c r="S23" s="63">
        <v>11972</v>
      </c>
      <c r="T23" s="63">
        <v>737.49869999999999</v>
      </c>
      <c r="U23" s="64">
        <v>828</v>
      </c>
      <c r="V23" s="64">
        <v>36.25</v>
      </c>
    </row>
    <row r="24" spans="1:22" ht="27.75">
      <c r="A24" s="61">
        <v>11</v>
      </c>
      <c r="B24" s="65" t="s">
        <v>34</v>
      </c>
      <c r="C24" s="62">
        <v>24674</v>
      </c>
      <c r="D24" s="62">
        <v>439.77536317300002</v>
      </c>
      <c r="E24" s="62">
        <v>9347</v>
      </c>
      <c r="F24" s="63">
        <v>1811.5045243500001</v>
      </c>
      <c r="G24" s="63">
        <v>17</v>
      </c>
      <c r="H24" s="63">
        <v>19.740983455999999</v>
      </c>
      <c r="I24" s="63">
        <v>2322</v>
      </c>
      <c r="J24" s="63">
        <v>81.042443039000005</v>
      </c>
      <c r="K24" s="63">
        <v>3354</v>
      </c>
      <c r="L24" s="63">
        <v>219.23359986599999</v>
      </c>
      <c r="M24" s="63">
        <v>0</v>
      </c>
      <c r="N24" s="63">
        <v>0</v>
      </c>
      <c r="O24" s="63">
        <v>1</v>
      </c>
      <c r="P24" s="63">
        <v>7.1999999999999997E-6</v>
      </c>
      <c r="Q24" s="63">
        <v>355</v>
      </c>
      <c r="R24" s="63">
        <v>0.52349999999999997</v>
      </c>
      <c r="S24" s="63">
        <v>40070</v>
      </c>
      <c r="T24" s="63">
        <v>2571.8204210839999</v>
      </c>
      <c r="U24" s="64">
        <v>21188</v>
      </c>
      <c r="V24" s="64">
        <v>291.23601255</v>
      </c>
    </row>
    <row r="25" spans="1:22" ht="27.75">
      <c r="A25" s="61">
        <v>12</v>
      </c>
      <c r="B25" s="65" t="s">
        <v>35</v>
      </c>
      <c r="C25" s="62">
        <v>49</v>
      </c>
      <c r="D25" s="62">
        <v>1.3555999999999999</v>
      </c>
      <c r="E25" s="62">
        <v>899</v>
      </c>
      <c r="F25" s="63">
        <v>135.31620000000001</v>
      </c>
      <c r="G25" s="63">
        <v>9</v>
      </c>
      <c r="H25" s="63">
        <v>9.74</v>
      </c>
      <c r="I25" s="63">
        <v>105</v>
      </c>
      <c r="J25" s="63">
        <v>3.04</v>
      </c>
      <c r="K25" s="63">
        <v>543</v>
      </c>
      <c r="L25" s="63">
        <v>54.7864</v>
      </c>
      <c r="M25" s="63">
        <v>0</v>
      </c>
      <c r="N25" s="63">
        <v>0</v>
      </c>
      <c r="O25" s="63">
        <v>0</v>
      </c>
      <c r="P25" s="63">
        <v>0</v>
      </c>
      <c r="Q25" s="63">
        <v>163</v>
      </c>
      <c r="R25" s="63">
        <v>40.47</v>
      </c>
      <c r="S25" s="63">
        <v>1768</v>
      </c>
      <c r="T25" s="63">
        <v>244.70820000000001</v>
      </c>
      <c r="U25" s="64">
        <v>162</v>
      </c>
      <c r="V25" s="64">
        <v>3.86</v>
      </c>
    </row>
    <row r="26" spans="1:22" ht="27.75">
      <c r="A26" s="61">
        <v>13</v>
      </c>
      <c r="B26" s="66" t="s">
        <v>36</v>
      </c>
      <c r="C26" s="62">
        <v>11887</v>
      </c>
      <c r="D26" s="62">
        <v>243.86</v>
      </c>
      <c r="E26" s="62">
        <v>13539</v>
      </c>
      <c r="F26" s="63">
        <v>407.24</v>
      </c>
      <c r="G26" s="63">
        <v>3</v>
      </c>
      <c r="H26" s="63">
        <v>0.37</v>
      </c>
      <c r="I26" s="63">
        <v>986</v>
      </c>
      <c r="J26" s="63">
        <v>31.1</v>
      </c>
      <c r="K26" s="63">
        <v>4463</v>
      </c>
      <c r="L26" s="63">
        <v>189.06</v>
      </c>
      <c r="M26" s="63">
        <v>0</v>
      </c>
      <c r="N26" s="63">
        <v>0</v>
      </c>
      <c r="O26" s="63">
        <v>0</v>
      </c>
      <c r="P26" s="63">
        <v>0</v>
      </c>
      <c r="Q26" s="63">
        <v>48</v>
      </c>
      <c r="R26" s="63">
        <v>1.96</v>
      </c>
      <c r="S26" s="63">
        <v>30926</v>
      </c>
      <c r="T26" s="63">
        <v>873.59</v>
      </c>
      <c r="U26" s="64">
        <v>16270</v>
      </c>
      <c r="V26" s="64">
        <v>235.34</v>
      </c>
    </row>
    <row r="27" spans="1:22" ht="27.75">
      <c r="A27" s="61">
        <v>14</v>
      </c>
      <c r="B27" s="66" t="s">
        <v>37</v>
      </c>
      <c r="C27" s="62">
        <v>290770</v>
      </c>
      <c r="D27" s="62">
        <v>6370.5703142987804</v>
      </c>
      <c r="E27" s="62">
        <v>24649</v>
      </c>
      <c r="F27" s="63">
        <v>3004.1615349600002</v>
      </c>
      <c r="G27" s="63">
        <v>0</v>
      </c>
      <c r="H27" s="63">
        <v>0</v>
      </c>
      <c r="I27" s="63">
        <v>4199</v>
      </c>
      <c r="J27" s="63">
        <v>115.96282449</v>
      </c>
      <c r="K27" s="63">
        <v>8338</v>
      </c>
      <c r="L27" s="63">
        <v>619.75938299999996</v>
      </c>
      <c r="M27" s="63">
        <v>9</v>
      </c>
      <c r="N27" s="63">
        <v>1.0597759200000001</v>
      </c>
      <c r="O27" s="63">
        <v>19</v>
      </c>
      <c r="P27" s="63">
        <v>13.115772440000001</v>
      </c>
      <c r="Q27" s="63">
        <v>124</v>
      </c>
      <c r="R27" s="63">
        <v>0.10023867</v>
      </c>
      <c r="S27" s="63">
        <v>328108</v>
      </c>
      <c r="T27" s="63">
        <v>10124.729843778799</v>
      </c>
      <c r="U27" s="64">
        <v>141682</v>
      </c>
      <c r="V27" s="64">
        <v>2579.0445353499999</v>
      </c>
    </row>
    <row r="28" spans="1:22" ht="27.75">
      <c r="A28" s="61">
        <v>15</v>
      </c>
      <c r="B28" s="65" t="s">
        <v>38</v>
      </c>
      <c r="C28" s="62">
        <v>302</v>
      </c>
      <c r="D28" s="62">
        <v>5.0837000000000003</v>
      </c>
      <c r="E28" s="62">
        <v>1395</v>
      </c>
      <c r="F28" s="63">
        <v>123.9374</v>
      </c>
      <c r="G28" s="63">
        <v>0</v>
      </c>
      <c r="H28" s="63">
        <v>0</v>
      </c>
      <c r="I28" s="63">
        <v>102</v>
      </c>
      <c r="J28" s="63">
        <v>3.5124</v>
      </c>
      <c r="K28" s="63">
        <v>1200</v>
      </c>
      <c r="L28" s="63">
        <v>207.5395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2999</v>
      </c>
      <c r="T28" s="63">
        <v>340.07299999999998</v>
      </c>
      <c r="U28" s="64">
        <v>467</v>
      </c>
      <c r="V28" s="64">
        <v>27.69</v>
      </c>
    </row>
    <row r="29" spans="1:22" ht="27.75">
      <c r="A29" s="61">
        <v>16</v>
      </c>
      <c r="B29" s="66" t="s">
        <v>39</v>
      </c>
      <c r="C29" s="62">
        <v>105324</v>
      </c>
      <c r="D29" s="62">
        <v>2713.9860000000099</v>
      </c>
      <c r="E29" s="62">
        <v>17643</v>
      </c>
      <c r="F29" s="63">
        <v>1146.5349000000001</v>
      </c>
      <c r="G29" s="63">
        <v>15</v>
      </c>
      <c r="H29" s="63">
        <v>6.5857000000000001</v>
      </c>
      <c r="I29" s="63">
        <v>2241</v>
      </c>
      <c r="J29" s="63">
        <v>66.102400000000003</v>
      </c>
      <c r="K29" s="63">
        <v>15499</v>
      </c>
      <c r="L29" s="63">
        <v>1600.473</v>
      </c>
      <c r="M29" s="63">
        <v>34</v>
      </c>
      <c r="N29" s="63">
        <v>1.9447000000000001</v>
      </c>
      <c r="O29" s="63">
        <v>0</v>
      </c>
      <c r="P29" s="63">
        <v>0</v>
      </c>
      <c r="Q29" s="63">
        <v>24</v>
      </c>
      <c r="R29" s="63">
        <v>5.5800000000000002E-2</v>
      </c>
      <c r="S29" s="63">
        <v>140780</v>
      </c>
      <c r="T29" s="63">
        <v>5535.6825000000099</v>
      </c>
      <c r="U29" s="64">
        <v>106164</v>
      </c>
      <c r="V29" s="64">
        <v>2614.9308000000101</v>
      </c>
    </row>
    <row r="30" spans="1:22" ht="27.75">
      <c r="A30" s="61"/>
      <c r="B30" s="59" t="s">
        <v>40</v>
      </c>
      <c r="C30" s="62">
        <f t="shared" ref="C30:V30" si="1">SUM(C14:C29)</f>
        <v>757358</v>
      </c>
      <c r="D30" s="62">
        <f t="shared" si="1"/>
        <v>16714.930598804225</v>
      </c>
      <c r="E30" s="62">
        <f t="shared" si="1"/>
        <v>182608</v>
      </c>
      <c r="F30" s="63">
        <f t="shared" si="1"/>
        <v>15665.749248852082</v>
      </c>
      <c r="G30" s="63">
        <f t="shared" si="1"/>
        <v>99</v>
      </c>
      <c r="H30" s="63">
        <f t="shared" si="1"/>
        <v>85.097583455999995</v>
      </c>
      <c r="I30" s="63">
        <f t="shared" si="1"/>
        <v>29206</v>
      </c>
      <c r="J30" s="63">
        <f t="shared" si="1"/>
        <v>784.22447615399994</v>
      </c>
      <c r="K30" s="63">
        <f t="shared" si="1"/>
        <v>77345</v>
      </c>
      <c r="L30" s="63">
        <f t="shared" si="1"/>
        <v>6742.300656548</v>
      </c>
      <c r="M30" s="63">
        <f t="shared" si="1"/>
        <v>52</v>
      </c>
      <c r="N30" s="63">
        <f t="shared" si="1"/>
        <v>5.9706759199999997</v>
      </c>
      <c r="O30" s="63">
        <f t="shared" si="1"/>
        <v>115</v>
      </c>
      <c r="P30" s="63">
        <f t="shared" si="1"/>
        <v>28.302179360000004</v>
      </c>
      <c r="Q30" s="63">
        <f t="shared" si="1"/>
        <v>50643</v>
      </c>
      <c r="R30" s="63">
        <f t="shared" si="1"/>
        <v>1017.8195248168571</v>
      </c>
      <c r="S30" s="63">
        <f t="shared" si="1"/>
        <v>1097426</v>
      </c>
      <c r="T30" s="63">
        <f t="shared" si="1"/>
        <v>41044.394943911175</v>
      </c>
      <c r="U30" s="63">
        <f t="shared" si="1"/>
        <v>514836</v>
      </c>
      <c r="V30" s="63">
        <f t="shared" si="1"/>
        <v>10563.608469900009</v>
      </c>
    </row>
    <row r="31" spans="1:22" ht="27.75">
      <c r="A31" s="55" t="s">
        <v>109</v>
      </c>
      <c r="B31" s="59" t="s">
        <v>42</v>
      </c>
      <c r="C31" s="60"/>
      <c r="D31" s="60"/>
      <c r="E31" s="60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7"/>
      <c r="V31" s="64"/>
    </row>
    <row r="32" spans="1:22" ht="27.75">
      <c r="A32" s="68">
        <v>1</v>
      </c>
      <c r="B32" s="65" t="s">
        <v>43</v>
      </c>
      <c r="C32" s="62">
        <v>192536</v>
      </c>
      <c r="D32" s="62">
        <v>3536.1336487399999</v>
      </c>
      <c r="E32" s="62">
        <v>32107</v>
      </c>
      <c r="F32" s="63">
        <v>4501.2335221120002</v>
      </c>
      <c r="G32" s="63">
        <v>0</v>
      </c>
      <c r="H32" s="63">
        <v>0</v>
      </c>
      <c r="I32" s="63">
        <v>4914</v>
      </c>
      <c r="J32" s="63">
        <v>128.20377674</v>
      </c>
      <c r="K32" s="63">
        <v>15485</v>
      </c>
      <c r="L32" s="63">
        <v>1162.1915820520001</v>
      </c>
      <c r="M32" s="63">
        <v>7</v>
      </c>
      <c r="N32" s="63">
        <v>4.66</v>
      </c>
      <c r="O32" s="63">
        <v>98</v>
      </c>
      <c r="P32" s="63">
        <v>71.185000000000002</v>
      </c>
      <c r="Q32" s="63">
        <v>4089</v>
      </c>
      <c r="R32" s="63">
        <v>49.441795380000002</v>
      </c>
      <c r="S32" s="63">
        <v>249236</v>
      </c>
      <c r="T32" s="63">
        <v>9453.0493250239997</v>
      </c>
      <c r="U32" s="67">
        <v>163044</v>
      </c>
      <c r="V32" s="64">
        <v>1827.8118810169999</v>
      </c>
    </row>
    <row r="33" spans="1:22" ht="27.75">
      <c r="A33" s="68">
        <v>2</v>
      </c>
      <c r="B33" s="65" t="s">
        <v>44</v>
      </c>
      <c r="C33" s="62">
        <v>233199</v>
      </c>
      <c r="D33" s="62">
        <v>1167.7842617349299</v>
      </c>
      <c r="E33" s="62">
        <v>150673</v>
      </c>
      <c r="F33" s="63">
        <v>3532.9440575591898</v>
      </c>
      <c r="G33" s="63">
        <v>0</v>
      </c>
      <c r="H33" s="63">
        <v>0</v>
      </c>
      <c r="I33" s="63">
        <v>201</v>
      </c>
      <c r="J33" s="63">
        <v>4.1174249810000001</v>
      </c>
      <c r="K33" s="63">
        <v>3515</v>
      </c>
      <c r="L33" s="63">
        <v>85.930134294999903</v>
      </c>
      <c r="M33" s="63">
        <v>0</v>
      </c>
      <c r="N33" s="63">
        <v>0</v>
      </c>
      <c r="O33" s="63">
        <v>0</v>
      </c>
      <c r="P33" s="63">
        <v>0</v>
      </c>
      <c r="Q33" s="63">
        <v>177</v>
      </c>
      <c r="R33" s="63">
        <v>27.351551192999999</v>
      </c>
      <c r="S33" s="63">
        <v>387765</v>
      </c>
      <c r="T33" s="63">
        <v>4818.1274297631298</v>
      </c>
      <c r="U33" s="67">
        <v>374764</v>
      </c>
      <c r="V33" s="64">
        <v>1281.3255435542001</v>
      </c>
    </row>
    <row r="34" spans="1:22" ht="27.75">
      <c r="A34" s="68">
        <v>3</v>
      </c>
      <c r="B34" s="65" t="s">
        <v>45</v>
      </c>
      <c r="C34" s="62">
        <v>6936</v>
      </c>
      <c r="D34" s="62">
        <v>90.891400000000004</v>
      </c>
      <c r="E34" s="62">
        <v>2429</v>
      </c>
      <c r="F34" s="63">
        <v>68.957899999999995</v>
      </c>
      <c r="G34" s="63">
        <v>0</v>
      </c>
      <c r="H34" s="63">
        <v>0</v>
      </c>
      <c r="I34" s="63">
        <v>20</v>
      </c>
      <c r="J34" s="63">
        <v>0.53120000000000001</v>
      </c>
      <c r="K34" s="63">
        <v>97</v>
      </c>
      <c r="L34" s="63">
        <v>6.7054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9482</v>
      </c>
      <c r="T34" s="63">
        <v>167.08590000000001</v>
      </c>
      <c r="U34" s="67">
        <v>0</v>
      </c>
      <c r="V34" s="64">
        <v>0</v>
      </c>
    </row>
    <row r="35" spans="1:22" ht="27.75">
      <c r="A35" s="68">
        <v>4</v>
      </c>
      <c r="B35" s="65" t="s">
        <v>46</v>
      </c>
      <c r="C35" s="62">
        <v>2183</v>
      </c>
      <c r="D35" s="62">
        <v>105.1133</v>
      </c>
      <c r="E35" s="62">
        <v>1336</v>
      </c>
      <c r="F35" s="63">
        <v>433.40280000000001</v>
      </c>
      <c r="G35" s="63">
        <v>0</v>
      </c>
      <c r="H35" s="63">
        <v>0</v>
      </c>
      <c r="I35" s="63">
        <v>36</v>
      </c>
      <c r="J35" s="63">
        <v>1.3661000000000001</v>
      </c>
      <c r="K35" s="63">
        <v>490</v>
      </c>
      <c r="L35" s="63">
        <v>45.000500000000002</v>
      </c>
      <c r="M35" s="63">
        <v>0</v>
      </c>
      <c r="N35" s="63">
        <v>0</v>
      </c>
      <c r="O35" s="63">
        <v>0</v>
      </c>
      <c r="P35" s="63">
        <v>0</v>
      </c>
      <c r="Q35" s="63">
        <v>3</v>
      </c>
      <c r="R35" s="63">
        <v>6.0000000000000001E-3</v>
      </c>
      <c r="S35" s="63">
        <v>4048</v>
      </c>
      <c r="T35" s="63">
        <v>584.88869999999997</v>
      </c>
      <c r="U35" s="67">
        <v>1826</v>
      </c>
      <c r="V35" s="64">
        <v>13.309799999999999</v>
      </c>
    </row>
    <row r="36" spans="1:22" ht="27.75">
      <c r="A36" s="68">
        <v>5</v>
      </c>
      <c r="B36" s="65" t="s">
        <v>47</v>
      </c>
      <c r="C36" s="62">
        <v>1474</v>
      </c>
      <c r="D36" s="62">
        <v>34.11</v>
      </c>
      <c r="E36" s="62">
        <v>286</v>
      </c>
      <c r="F36" s="63">
        <v>75.430000000000007</v>
      </c>
      <c r="G36" s="63">
        <v>0</v>
      </c>
      <c r="H36" s="63">
        <v>0</v>
      </c>
      <c r="I36" s="63">
        <v>30</v>
      </c>
      <c r="J36" s="63">
        <v>0.95</v>
      </c>
      <c r="K36" s="63">
        <v>152</v>
      </c>
      <c r="L36" s="63">
        <v>20.43</v>
      </c>
      <c r="M36" s="63">
        <v>0</v>
      </c>
      <c r="N36" s="63">
        <v>0</v>
      </c>
      <c r="O36" s="63">
        <v>0</v>
      </c>
      <c r="P36" s="63">
        <v>0</v>
      </c>
      <c r="Q36" s="63">
        <v>5</v>
      </c>
      <c r="R36" s="63">
        <v>13.49</v>
      </c>
      <c r="S36" s="63">
        <v>1947</v>
      </c>
      <c r="T36" s="63">
        <v>144.41</v>
      </c>
      <c r="U36" s="67">
        <v>0</v>
      </c>
      <c r="V36" s="64">
        <v>0</v>
      </c>
    </row>
    <row r="37" spans="1:22" ht="27.75">
      <c r="A37" s="68">
        <v>6</v>
      </c>
      <c r="B37" s="65" t="s">
        <v>48</v>
      </c>
      <c r="C37" s="62">
        <v>46552</v>
      </c>
      <c r="D37" s="62">
        <v>856.85816</v>
      </c>
      <c r="E37" s="62">
        <v>1214</v>
      </c>
      <c r="F37" s="63">
        <v>542.58067000000005</v>
      </c>
      <c r="G37" s="63">
        <v>0</v>
      </c>
      <c r="H37" s="63">
        <v>0</v>
      </c>
      <c r="I37" s="63">
        <v>1139</v>
      </c>
      <c r="J37" s="63">
        <v>33.03933</v>
      </c>
      <c r="K37" s="63">
        <v>2825</v>
      </c>
      <c r="L37" s="63">
        <v>265.21631000000002</v>
      </c>
      <c r="M37" s="63">
        <v>1</v>
      </c>
      <c r="N37" s="63">
        <v>0.48703000000000002</v>
      </c>
      <c r="O37" s="63">
        <v>0</v>
      </c>
      <c r="P37" s="63">
        <v>0</v>
      </c>
      <c r="Q37" s="63">
        <v>160</v>
      </c>
      <c r="R37" s="63">
        <v>23.641829999999999</v>
      </c>
      <c r="S37" s="63">
        <v>51891</v>
      </c>
      <c r="T37" s="63">
        <v>1721.8233299999999</v>
      </c>
      <c r="U37" s="67">
        <v>41814</v>
      </c>
      <c r="V37" s="64">
        <v>663.41138000000001</v>
      </c>
    </row>
    <row r="38" spans="1:22" ht="27.75">
      <c r="A38" s="68">
        <v>7</v>
      </c>
      <c r="B38" s="65" t="s">
        <v>49</v>
      </c>
      <c r="C38" s="62">
        <v>57</v>
      </c>
      <c r="D38" s="62">
        <v>457.98</v>
      </c>
      <c r="E38" s="62">
        <v>222</v>
      </c>
      <c r="F38" s="63">
        <v>64.91</v>
      </c>
      <c r="G38" s="63">
        <v>0</v>
      </c>
      <c r="H38" s="63">
        <v>0</v>
      </c>
      <c r="I38" s="63">
        <v>58</v>
      </c>
      <c r="J38" s="63">
        <v>1.86</v>
      </c>
      <c r="K38" s="63">
        <v>609</v>
      </c>
      <c r="L38" s="63">
        <v>50.23</v>
      </c>
      <c r="M38" s="63">
        <v>0</v>
      </c>
      <c r="N38" s="63">
        <v>0</v>
      </c>
      <c r="O38" s="63">
        <v>0</v>
      </c>
      <c r="P38" s="63">
        <v>0</v>
      </c>
      <c r="Q38" s="63">
        <v>479</v>
      </c>
      <c r="R38" s="63">
        <v>69.97</v>
      </c>
      <c r="S38" s="63">
        <v>1425</v>
      </c>
      <c r="T38" s="63">
        <v>644.95000000000005</v>
      </c>
      <c r="U38" s="67">
        <v>0</v>
      </c>
      <c r="V38" s="64">
        <v>0</v>
      </c>
    </row>
    <row r="39" spans="1:22" ht="27.75">
      <c r="A39" s="68">
        <v>8</v>
      </c>
      <c r="B39" s="65" t="s">
        <v>50</v>
      </c>
      <c r="C39" s="62">
        <v>16678</v>
      </c>
      <c r="D39" s="62">
        <v>296.68</v>
      </c>
      <c r="E39" s="62">
        <v>3215</v>
      </c>
      <c r="F39" s="63">
        <v>428.17110000000002</v>
      </c>
      <c r="G39" s="63">
        <v>0</v>
      </c>
      <c r="H39" s="63">
        <v>0</v>
      </c>
      <c r="I39" s="63">
        <v>22</v>
      </c>
      <c r="J39" s="63">
        <v>3.25</v>
      </c>
      <c r="K39" s="63">
        <v>487</v>
      </c>
      <c r="L39" s="63">
        <v>41.02</v>
      </c>
      <c r="M39" s="63">
        <v>0</v>
      </c>
      <c r="N39" s="63">
        <v>0</v>
      </c>
      <c r="O39" s="63">
        <v>159</v>
      </c>
      <c r="P39" s="63">
        <v>4.87</v>
      </c>
      <c r="Q39" s="63">
        <v>258</v>
      </c>
      <c r="R39" s="63">
        <v>752.3279</v>
      </c>
      <c r="S39" s="63">
        <v>20819</v>
      </c>
      <c r="T39" s="63">
        <v>1526.319</v>
      </c>
      <c r="U39" s="67">
        <v>1668</v>
      </c>
      <c r="V39" s="64">
        <v>33.630000000000003</v>
      </c>
    </row>
    <row r="40" spans="1:22" ht="27.75">
      <c r="A40" s="68">
        <v>9</v>
      </c>
      <c r="B40" s="65" t="s">
        <v>51</v>
      </c>
      <c r="C40" s="62">
        <v>6246</v>
      </c>
      <c r="D40" s="62">
        <v>101.8866</v>
      </c>
      <c r="E40" s="62">
        <v>361</v>
      </c>
      <c r="F40" s="63">
        <v>178.47739999999999</v>
      </c>
      <c r="G40" s="63">
        <v>23</v>
      </c>
      <c r="H40" s="63">
        <v>8.2094000000000005</v>
      </c>
      <c r="I40" s="63">
        <v>61</v>
      </c>
      <c r="J40" s="63">
        <v>2.7421000000000002</v>
      </c>
      <c r="K40" s="63">
        <v>139</v>
      </c>
      <c r="L40" s="63">
        <v>11.2216</v>
      </c>
      <c r="M40" s="63">
        <v>0</v>
      </c>
      <c r="N40" s="63">
        <v>0</v>
      </c>
      <c r="O40" s="63">
        <v>0</v>
      </c>
      <c r="P40" s="63">
        <v>0</v>
      </c>
      <c r="Q40" s="63">
        <v>1778</v>
      </c>
      <c r="R40" s="63">
        <v>570.67150000000004</v>
      </c>
      <c r="S40" s="63">
        <v>8608</v>
      </c>
      <c r="T40" s="63">
        <v>873.20860000000005</v>
      </c>
      <c r="U40" s="67">
        <v>0</v>
      </c>
      <c r="V40" s="64">
        <v>0</v>
      </c>
    </row>
    <row r="41" spans="1:22" ht="27.75">
      <c r="A41" s="68">
        <v>10</v>
      </c>
      <c r="B41" s="65" t="s">
        <v>52</v>
      </c>
      <c r="C41" s="62">
        <v>157070</v>
      </c>
      <c r="D41" s="62">
        <v>985.53404831831097</v>
      </c>
      <c r="E41" s="62">
        <v>24194</v>
      </c>
      <c r="F41" s="63">
        <v>386.88596203569</v>
      </c>
      <c r="G41" s="63">
        <v>0</v>
      </c>
      <c r="H41" s="63">
        <v>0</v>
      </c>
      <c r="I41" s="63">
        <v>384</v>
      </c>
      <c r="J41" s="63">
        <v>0.637897563</v>
      </c>
      <c r="K41" s="63">
        <v>1636</v>
      </c>
      <c r="L41" s="63">
        <v>5.3470594829999998</v>
      </c>
      <c r="M41" s="63">
        <v>0</v>
      </c>
      <c r="N41" s="63">
        <v>0</v>
      </c>
      <c r="O41" s="63">
        <v>0</v>
      </c>
      <c r="P41" s="63">
        <v>0</v>
      </c>
      <c r="Q41" s="63">
        <v>6636</v>
      </c>
      <c r="R41" s="63">
        <v>14.037812778999999</v>
      </c>
      <c r="S41" s="63">
        <v>189920</v>
      </c>
      <c r="T41" s="63">
        <v>1392.442780179</v>
      </c>
      <c r="U41" s="67">
        <v>184548</v>
      </c>
      <c r="V41" s="64">
        <v>433.96487102100002</v>
      </c>
    </row>
    <row r="42" spans="1:22" ht="27.75">
      <c r="A42" s="68">
        <v>11</v>
      </c>
      <c r="B42" s="65" t="s">
        <v>53</v>
      </c>
      <c r="C42" s="62">
        <v>13943</v>
      </c>
      <c r="D42" s="62">
        <v>295.91000000000003</v>
      </c>
      <c r="E42" s="62">
        <v>1953</v>
      </c>
      <c r="F42" s="63">
        <v>833.63</v>
      </c>
      <c r="G42" s="63">
        <v>0</v>
      </c>
      <c r="H42" s="63">
        <v>0</v>
      </c>
      <c r="I42" s="63">
        <v>97</v>
      </c>
      <c r="J42" s="63">
        <v>2.2000000000000002</v>
      </c>
      <c r="K42" s="63">
        <v>1009</v>
      </c>
      <c r="L42" s="63">
        <v>99.56</v>
      </c>
      <c r="M42" s="63">
        <v>4</v>
      </c>
      <c r="N42" s="63">
        <v>1.57</v>
      </c>
      <c r="O42" s="63">
        <v>0</v>
      </c>
      <c r="P42" s="63">
        <v>0</v>
      </c>
      <c r="Q42" s="63">
        <v>7100</v>
      </c>
      <c r="R42" s="63">
        <v>65.06</v>
      </c>
      <c r="S42" s="63">
        <v>24106</v>
      </c>
      <c r="T42" s="63">
        <v>1297.93</v>
      </c>
      <c r="U42" s="67">
        <v>17534</v>
      </c>
      <c r="V42" s="64">
        <v>180.59</v>
      </c>
    </row>
    <row r="43" spans="1:22" ht="52.5">
      <c r="A43" s="68">
        <v>12</v>
      </c>
      <c r="B43" s="65" t="s">
        <v>54</v>
      </c>
      <c r="C43" s="62">
        <v>3628</v>
      </c>
      <c r="D43" s="62">
        <v>55.604399999999998</v>
      </c>
      <c r="E43" s="62">
        <v>750</v>
      </c>
      <c r="F43" s="63">
        <v>171.8912</v>
      </c>
      <c r="G43" s="63">
        <v>0</v>
      </c>
      <c r="H43" s="63">
        <v>0</v>
      </c>
      <c r="I43" s="63">
        <v>40</v>
      </c>
      <c r="J43" s="63">
        <v>0.88649999999999995</v>
      </c>
      <c r="K43" s="63">
        <v>307</v>
      </c>
      <c r="L43" s="63">
        <v>26.411999999999999</v>
      </c>
      <c r="M43" s="63">
        <v>0</v>
      </c>
      <c r="N43" s="63">
        <v>0</v>
      </c>
      <c r="O43" s="63">
        <v>0</v>
      </c>
      <c r="P43" s="63">
        <v>0</v>
      </c>
      <c r="Q43" s="63">
        <v>9</v>
      </c>
      <c r="R43" s="63">
        <v>0.1799</v>
      </c>
      <c r="S43" s="63">
        <v>4734</v>
      </c>
      <c r="T43" s="63">
        <v>254.97399999999999</v>
      </c>
      <c r="U43" s="67">
        <v>3580</v>
      </c>
      <c r="V43" s="64">
        <v>42.788899999999998</v>
      </c>
    </row>
    <row r="44" spans="1:22" ht="27.75">
      <c r="A44" s="68">
        <v>13</v>
      </c>
      <c r="B44" s="65" t="s">
        <v>55</v>
      </c>
      <c r="C44" s="62">
        <v>25378</v>
      </c>
      <c r="D44" s="62">
        <v>656.37159544938004</v>
      </c>
      <c r="E44" s="62">
        <v>23322</v>
      </c>
      <c r="F44" s="63">
        <v>1345.9761654916799</v>
      </c>
      <c r="G44" s="63">
        <v>0</v>
      </c>
      <c r="H44" s="63">
        <v>0</v>
      </c>
      <c r="I44" s="63">
        <v>0</v>
      </c>
      <c r="J44" s="63">
        <v>0</v>
      </c>
      <c r="K44" s="63">
        <v>21</v>
      </c>
      <c r="L44" s="63">
        <v>2.1354040560000001</v>
      </c>
      <c r="M44" s="63">
        <v>0</v>
      </c>
      <c r="N44" s="63">
        <v>0</v>
      </c>
      <c r="O44" s="63">
        <v>0</v>
      </c>
      <c r="P44" s="63">
        <v>0</v>
      </c>
      <c r="Q44" s="63">
        <v>39</v>
      </c>
      <c r="R44" s="63">
        <v>1.2504470809999999</v>
      </c>
      <c r="S44" s="63">
        <v>48760</v>
      </c>
      <c r="T44" s="63">
        <v>2005.7336120780601</v>
      </c>
      <c r="U44" s="67">
        <v>534339</v>
      </c>
      <c r="V44" s="64">
        <v>1170.9469130351499</v>
      </c>
    </row>
    <row r="45" spans="1:22" ht="27.75">
      <c r="A45" s="68">
        <v>14</v>
      </c>
      <c r="B45" s="66" t="s">
        <v>56</v>
      </c>
      <c r="C45" s="62">
        <v>112004</v>
      </c>
      <c r="D45" s="62">
        <v>2899.5661811220002</v>
      </c>
      <c r="E45" s="62">
        <v>301273</v>
      </c>
      <c r="F45" s="63">
        <v>4991.7480184619999</v>
      </c>
      <c r="G45" s="63">
        <v>0</v>
      </c>
      <c r="H45" s="63">
        <v>0</v>
      </c>
      <c r="I45" s="63">
        <v>56</v>
      </c>
      <c r="J45" s="63">
        <v>1.2579457249999999</v>
      </c>
      <c r="K45" s="63">
        <v>12574</v>
      </c>
      <c r="L45" s="63">
        <v>1113.93361863</v>
      </c>
      <c r="M45" s="63">
        <v>0</v>
      </c>
      <c r="N45" s="63">
        <v>0</v>
      </c>
      <c r="O45" s="63">
        <v>0</v>
      </c>
      <c r="P45" s="63">
        <v>0</v>
      </c>
      <c r="Q45" s="63">
        <v>3637</v>
      </c>
      <c r="R45" s="63">
        <v>6.8219674980000002</v>
      </c>
      <c r="S45" s="63">
        <v>429544</v>
      </c>
      <c r="T45" s="63">
        <v>9013.3277314370007</v>
      </c>
      <c r="U45" s="67">
        <v>333180</v>
      </c>
      <c r="V45" s="64">
        <v>2122.6326813699998</v>
      </c>
    </row>
    <row r="46" spans="1:22" ht="27.75">
      <c r="A46" s="68">
        <v>15</v>
      </c>
      <c r="B46" s="66" t="s">
        <v>57</v>
      </c>
      <c r="C46" s="62">
        <v>32593</v>
      </c>
      <c r="D46" s="62">
        <v>1910.807102621</v>
      </c>
      <c r="E46" s="62">
        <v>9056</v>
      </c>
      <c r="F46" s="63">
        <v>2843.940503796</v>
      </c>
      <c r="G46" s="63">
        <v>0</v>
      </c>
      <c r="H46" s="63">
        <v>0</v>
      </c>
      <c r="I46" s="63">
        <v>1709</v>
      </c>
      <c r="J46" s="63">
        <v>84.267178275000006</v>
      </c>
      <c r="K46" s="63">
        <v>12198</v>
      </c>
      <c r="L46" s="63">
        <v>870.32835094899997</v>
      </c>
      <c r="M46" s="63">
        <v>0</v>
      </c>
      <c r="N46" s="63">
        <v>0</v>
      </c>
      <c r="O46" s="63">
        <v>0</v>
      </c>
      <c r="P46" s="63">
        <v>0</v>
      </c>
      <c r="Q46" s="63">
        <v>95258</v>
      </c>
      <c r="R46" s="63">
        <v>259.00951566999998</v>
      </c>
      <c r="S46" s="63">
        <v>150814</v>
      </c>
      <c r="T46" s="63">
        <v>5968.352651311</v>
      </c>
      <c r="U46" s="67">
        <v>26</v>
      </c>
      <c r="V46" s="64">
        <v>36.823267811999997</v>
      </c>
    </row>
    <row r="47" spans="1:22" ht="27.75">
      <c r="A47" s="68">
        <v>16</v>
      </c>
      <c r="B47" s="66" t="s">
        <v>58</v>
      </c>
      <c r="C47" s="62">
        <v>93084</v>
      </c>
      <c r="D47" s="62">
        <v>2427.34395623</v>
      </c>
      <c r="E47" s="62">
        <v>7669</v>
      </c>
      <c r="F47" s="63">
        <v>2341.0258333960001</v>
      </c>
      <c r="G47" s="63">
        <v>6</v>
      </c>
      <c r="H47" s="63">
        <v>15.72326127</v>
      </c>
      <c r="I47" s="63">
        <v>88</v>
      </c>
      <c r="J47" s="63">
        <v>3.0376832170000001</v>
      </c>
      <c r="K47" s="63">
        <v>6656</v>
      </c>
      <c r="L47" s="63">
        <v>659.16335985499995</v>
      </c>
      <c r="M47" s="63">
        <v>0</v>
      </c>
      <c r="N47" s="63">
        <v>0</v>
      </c>
      <c r="O47" s="63">
        <v>0</v>
      </c>
      <c r="P47" s="63">
        <v>0</v>
      </c>
      <c r="Q47" s="63">
        <v>38035</v>
      </c>
      <c r="R47" s="63">
        <v>539.78499058</v>
      </c>
      <c r="S47" s="63">
        <v>145538</v>
      </c>
      <c r="T47" s="63">
        <v>5986.0790845479996</v>
      </c>
      <c r="U47" s="67">
        <v>83043</v>
      </c>
      <c r="V47" s="64">
        <v>1631.7080437039999</v>
      </c>
    </row>
    <row r="48" spans="1:22" ht="27.75">
      <c r="A48" s="68">
        <v>17</v>
      </c>
      <c r="B48" s="66" t="s">
        <v>59</v>
      </c>
      <c r="C48" s="62">
        <v>83859</v>
      </c>
      <c r="D48" s="62">
        <v>1409.49</v>
      </c>
      <c r="E48" s="62">
        <v>5538</v>
      </c>
      <c r="F48" s="63">
        <v>2189.61</v>
      </c>
      <c r="G48" s="63">
        <v>0</v>
      </c>
      <c r="H48" s="63">
        <v>0</v>
      </c>
      <c r="I48" s="63">
        <v>0</v>
      </c>
      <c r="J48" s="63">
        <v>0</v>
      </c>
      <c r="K48" s="63">
        <v>867</v>
      </c>
      <c r="L48" s="63">
        <v>39.549999999999997</v>
      </c>
      <c r="M48" s="63">
        <v>0</v>
      </c>
      <c r="N48" s="63">
        <v>0</v>
      </c>
      <c r="O48" s="63">
        <v>2</v>
      </c>
      <c r="P48" s="63">
        <v>6.88</v>
      </c>
      <c r="Q48" s="63">
        <v>985</v>
      </c>
      <c r="R48" s="63">
        <v>12.99</v>
      </c>
      <c r="S48" s="63">
        <v>91251</v>
      </c>
      <c r="T48" s="63">
        <v>3658.52</v>
      </c>
      <c r="U48" s="67">
        <v>83435</v>
      </c>
      <c r="V48" s="64">
        <v>684.89</v>
      </c>
    </row>
    <row r="49" spans="1:22" ht="27.75">
      <c r="A49" s="68">
        <v>18</v>
      </c>
      <c r="B49" s="66" t="s">
        <v>60</v>
      </c>
      <c r="C49" s="62">
        <v>7684</v>
      </c>
      <c r="D49" s="62">
        <v>12.805199999999999</v>
      </c>
      <c r="E49" s="62">
        <v>44343</v>
      </c>
      <c r="F49" s="63">
        <v>116.5689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393</v>
      </c>
      <c r="R49" s="63">
        <v>33.976199999999999</v>
      </c>
      <c r="S49" s="63">
        <v>52420</v>
      </c>
      <c r="T49" s="63">
        <v>163.3503</v>
      </c>
      <c r="U49" s="67">
        <v>50953</v>
      </c>
      <c r="V49" s="64">
        <v>91.562799999999996</v>
      </c>
    </row>
    <row r="50" spans="1:22" ht="27.75">
      <c r="A50" s="61"/>
      <c r="B50" s="59" t="s">
        <v>61</v>
      </c>
      <c r="C50" s="62">
        <f>SUM(C32:C49)</f>
        <v>1035104</v>
      </c>
      <c r="D50" s="62">
        <f>SUM(D32:D49)</f>
        <v>17300.869854215623</v>
      </c>
      <c r="E50" s="62">
        <f t="shared" ref="E50:H50" si="2">SUM(E32:E49)</f>
        <v>609941</v>
      </c>
      <c r="F50" s="63">
        <f t="shared" si="2"/>
        <v>25047.384032852558</v>
      </c>
      <c r="G50" s="63">
        <f t="shared" si="2"/>
        <v>29</v>
      </c>
      <c r="H50" s="63">
        <f t="shared" si="2"/>
        <v>23.932661270000001</v>
      </c>
      <c r="I50" s="63">
        <f>SUM(I32:I49)</f>
        <v>8855</v>
      </c>
      <c r="J50" s="63">
        <f>SUM(J32:J49)</f>
        <v>268.34713650100002</v>
      </c>
      <c r="K50" s="63">
        <f>SUM(K32:K49)</f>
        <v>59067</v>
      </c>
      <c r="L50" s="63">
        <f t="shared" ref="L50:P50" si="3">SUM(L32:L49)</f>
        <v>4504.37531932</v>
      </c>
      <c r="M50" s="63">
        <f t="shared" si="3"/>
        <v>12</v>
      </c>
      <c r="N50" s="63">
        <f t="shared" si="3"/>
        <v>6.7170300000000003</v>
      </c>
      <c r="O50" s="63">
        <f t="shared" si="3"/>
        <v>259</v>
      </c>
      <c r="P50" s="63">
        <f t="shared" si="3"/>
        <v>82.935000000000002</v>
      </c>
      <c r="Q50" s="63">
        <f>SUM(Q32:Q49)</f>
        <v>159041</v>
      </c>
      <c r="R50" s="63">
        <f t="shared" ref="R50:V50" si="4">SUM(R32:R49)</f>
        <v>2440.0114101809995</v>
      </c>
      <c r="S50" s="63">
        <f t="shared" si="4"/>
        <v>1872308</v>
      </c>
      <c r="T50" s="63">
        <f t="shared" si="4"/>
        <v>49674.572444340185</v>
      </c>
      <c r="U50" s="63">
        <f t="shared" si="4"/>
        <v>1873754</v>
      </c>
      <c r="V50" s="63">
        <f t="shared" si="4"/>
        <v>10215.396081513349</v>
      </c>
    </row>
    <row r="51" spans="1:22" ht="27.75">
      <c r="A51" s="61" t="s">
        <v>62</v>
      </c>
      <c r="B51" s="59" t="s">
        <v>63</v>
      </c>
      <c r="C51" s="56"/>
      <c r="D51" s="62"/>
      <c r="E51" s="6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7"/>
      <c r="V51" s="64"/>
    </row>
    <row r="52" spans="1:22" ht="27.75">
      <c r="A52" s="61">
        <v>1</v>
      </c>
      <c r="B52" s="59" t="s">
        <v>64</v>
      </c>
      <c r="C52" s="57">
        <v>389376</v>
      </c>
      <c r="D52" s="57">
        <v>4328.13</v>
      </c>
      <c r="E52" s="57">
        <v>49307</v>
      </c>
      <c r="F52" s="69">
        <v>631.99</v>
      </c>
      <c r="G52" s="69">
        <v>0</v>
      </c>
      <c r="H52" s="69">
        <v>0</v>
      </c>
      <c r="I52" s="69">
        <v>3868</v>
      </c>
      <c r="J52" s="69">
        <v>77.260000000000005</v>
      </c>
      <c r="K52" s="69">
        <v>9553</v>
      </c>
      <c r="L52" s="69">
        <v>655.76</v>
      </c>
      <c r="M52" s="69">
        <v>0</v>
      </c>
      <c r="N52" s="69">
        <v>0</v>
      </c>
      <c r="O52" s="69">
        <v>849</v>
      </c>
      <c r="P52" s="69">
        <v>2.06</v>
      </c>
      <c r="Q52" s="69">
        <v>9094</v>
      </c>
      <c r="R52" s="69">
        <v>29.37</v>
      </c>
      <c r="S52" s="63">
        <v>462047</v>
      </c>
      <c r="T52" s="63">
        <v>5724.57</v>
      </c>
      <c r="U52" s="67">
        <v>248879</v>
      </c>
      <c r="V52" s="64">
        <v>2823.28</v>
      </c>
    </row>
    <row r="53" spans="1:22" ht="27.75">
      <c r="A53" s="68">
        <v>2</v>
      </c>
      <c r="B53" s="70" t="s">
        <v>65</v>
      </c>
      <c r="C53" s="57">
        <v>898796</v>
      </c>
      <c r="D53" s="57">
        <v>11527.44</v>
      </c>
      <c r="E53" s="57">
        <v>153213</v>
      </c>
      <c r="F53" s="69">
        <v>1424.19</v>
      </c>
      <c r="G53" s="69">
        <v>0</v>
      </c>
      <c r="H53" s="69">
        <v>0</v>
      </c>
      <c r="I53" s="69">
        <v>11921</v>
      </c>
      <c r="J53" s="69">
        <v>263.79000000000002</v>
      </c>
      <c r="K53" s="69">
        <v>9462</v>
      </c>
      <c r="L53" s="69">
        <v>548.69000000000005</v>
      </c>
      <c r="M53" s="69">
        <v>167</v>
      </c>
      <c r="N53" s="69">
        <v>13.8</v>
      </c>
      <c r="O53" s="69">
        <v>3299</v>
      </c>
      <c r="P53" s="69">
        <v>6.65</v>
      </c>
      <c r="Q53" s="69">
        <v>29</v>
      </c>
      <c r="R53" s="69">
        <v>0.05</v>
      </c>
      <c r="S53" s="63">
        <v>1076887</v>
      </c>
      <c r="T53" s="63">
        <v>13784.61</v>
      </c>
      <c r="U53" s="67">
        <v>824370</v>
      </c>
      <c r="V53" s="64">
        <v>7590.93</v>
      </c>
    </row>
    <row r="54" spans="1:22" ht="27.75">
      <c r="A54" s="68">
        <v>3</v>
      </c>
      <c r="B54" s="70" t="s">
        <v>66</v>
      </c>
      <c r="C54" s="57">
        <v>388553</v>
      </c>
      <c r="D54" s="57">
        <v>7251.4465</v>
      </c>
      <c r="E54" s="57">
        <v>154153</v>
      </c>
      <c r="F54" s="69">
        <v>1609.2739999999999</v>
      </c>
      <c r="G54" s="69">
        <v>0</v>
      </c>
      <c r="H54" s="69">
        <v>0</v>
      </c>
      <c r="I54" s="69">
        <v>10108</v>
      </c>
      <c r="J54" s="69">
        <v>209.4177</v>
      </c>
      <c r="K54" s="69">
        <v>16107</v>
      </c>
      <c r="L54" s="69">
        <v>648.02099999999996</v>
      </c>
      <c r="M54" s="69">
        <v>0</v>
      </c>
      <c r="N54" s="69">
        <v>0</v>
      </c>
      <c r="O54" s="69">
        <v>9699</v>
      </c>
      <c r="P54" s="69">
        <v>23.484999999999999</v>
      </c>
      <c r="Q54" s="69">
        <v>15752</v>
      </c>
      <c r="R54" s="69">
        <v>211.24870000000001</v>
      </c>
      <c r="S54" s="63">
        <v>594372</v>
      </c>
      <c r="T54" s="63">
        <v>9952.8929000000007</v>
      </c>
      <c r="U54" s="67">
        <v>319987</v>
      </c>
      <c r="V54" s="64">
        <v>4215.6099999999997</v>
      </c>
    </row>
    <row r="55" spans="1:22" ht="27.75">
      <c r="A55" s="61"/>
      <c r="B55" s="59" t="s">
        <v>67</v>
      </c>
      <c r="C55" s="57">
        <f>SUM(C52:C54)</f>
        <v>1676725</v>
      </c>
      <c r="D55" s="57">
        <f>SUM(D52:D54)</f>
        <v>23107.016499999998</v>
      </c>
      <c r="E55" s="57">
        <f t="shared" ref="E55:V55" si="5">SUM(E52:E54)</f>
        <v>356673</v>
      </c>
      <c r="F55" s="69">
        <f t="shared" si="5"/>
        <v>3665.4540000000002</v>
      </c>
      <c r="G55" s="69">
        <f t="shared" si="5"/>
        <v>0</v>
      </c>
      <c r="H55" s="69">
        <f t="shared" si="5"/>
        <v>0</v>
      </c>
      <c r="I55" s="69">
        <f t="shared" si="5"/>
        <v>25897</v>
      </c>
      <c r="J55" s="69">
        <f t="shared" si="5"/>
        <v>550.46770000000004</v>
      </c>
      <c r="K55" s="69">
        <f t="shared" si="5"/>
        <v>35122</v>
      </c>
      <c r="L55" s="69">
        <f t="shared" si="5"/>
        <v>1852.471</v>
      </c>
      <c r="M55" s="69">
        <f t="shared" si="5"/>
        <v>167</v>
      </c>
      <c r="N55" s="69">
        <f t="shared" si="5"/>
        <v>13.8</v>
      </c>
      <c r="O55" s="69">
        <f t="shared" si="5"/>
        <v>13847</v>
      </c>
      <c r="P55" s="69">
        <f t="shared" si="5"/>
        <v>32.195</v>
      </c>
      <c r="Q55" s="69">
        <f t="shared" si="5"/>
        <v>24875</v>
      </c>
      <c r="R55" s="69">
        <f t="shared" si="5"/>
        <v>240.6687</v>
      </c>
      <c r="S55" s="69">
        <f t="shared" si="5"/>
        <v>2133306</v>
      </c>
      <c r="T55" s="69">
        <f t="shared" si="5"/>
        <v>29462.072899999999</v>
      </c>
      <c r="U55" s="69">
        <f t="shared" si="5"/>
        <v>1393236</v>
      </c>
      <c r="V55" s="69">
        <f t="shared" si="5"/>
        <v>14629.82</v>
      </c>
    </row>
    <row r="56" spans="1:22" ht="27.75">
      <c r="A56" s="59" t="s">
        <v>68</v>
      </c>
      <c r="B56" s="71"/>
      <c r="C56" s="57">
        <f t="shared" ref="C56:V56" si="6">SUM(C12,C30,C50)</f>
        <v>4691622</v>
      </c>
      <c r="D56" s="57">
        <f t="shared" si="6"/>
        <v>85235.57891793485</v>
      </c>
      <c r="E56" s="57">
        <f t="shared" si="6"/>
        <v>1394115</v>
      </c>
      <c r="F56" s="69">
        <f t="shared" si="6"/>
        <v>86479.810124307594</v>
      </c>
      <c r="G56" s="69">
        <f t="shared" si="6"/>
        <v>530</v>
      </c>
      <c r="H56" s="69">
        <f t="shared" si="6"/>
        <v>682.39624472599996</v>
      </c>
      <c r="I56" s="69">
        <f t="shared" si="6"/>
        <v>196382</v>
      </c>
      <c r="J56" s="69">
        <f t="shared" si="6"/>
        <v>5081.2759648219999</v>
      </c>
      <c r="K56" s="69">
        <f t="shared" si="6"/>
        <v>336342</v>
      </c>
      <c r="L56" s="69">
        <f t="shared" si="6"/>
        <v>24719.736784157998</v>
      </c>
      <c r="M56" s="69">
        <f t="shared" si="6"/>
        <v>547</v>
      </c>
      <c r="N56" s="69">
        <f t="shared" si="6"/>
        <v>152.43178098399997</v>
      </c>
      <c r="O56" s="69">
        <f t="shared" si="6"/>
        <v>1788</v>
      </c>
      <c r="P56" s="69">
        <f t="shared" si="6"/>
        <v>243.97527056600001</v>
      </c>
      <c r="Q56" s="69">
        <f t="shared" si="6"/>
        <v>336463</v>
      </c>
      <c r="R56" s="69">
        <f t="shared" si="6"/>
        <v>13024.501511956858</v>
      </c>
      <c r="S56" s="69">
        <f t="shared" si="6"/>
        <v>6957789</v>
      </c>
      <c r="T56" s="69">
        <f t="shared" si="6"/>
        <v>215619.70659945536</v>
      </c>
      <c r="U56" s="69">
        <f t="shared" si="6"/>
        <v>4733837</v>
      </c>
      <c r="V56" s="69">
        <f t="shared" si="6"/>
        <v>73542.622182499908</v>
      </c>
    </row>
    <row r="57" spans="1:22" ht="27.75">
      <c r="A57" s="59" t="s">
        <v>110</v>
      </c>
      <c r="B57" s="59"/>
      <c r="C57" s="57">
        <f>SUM(C55,C56)</f>
        <v>6368347</v>
      </c>
      <c r="D57" s="57">
        <f t="shared" ref="D57:V57" si="7">SUM(D55,D56)</f>
        <v>108342.59541793485</v>
      </c>
      <c r="E57" s="57">
        <f t="shared" si="7"/>
        <v>1750788</v>
      </c>
      <c r="F57" s="69">
        <f t="shared" si="7"/>
        <v>90145.264124307592</v>
      </c>
      <c r="G57" s="69">
        <f t="shared" si="7"/>
        <v>530</v>
      </c>
      <c r="H57" s="69">
        <f t="shared" si="7"/>
        <v>682.39624472599996</v>
      </c>
      <c r="I57" s="69">
        <f t="shared" si="7"/>
        <v>222279</v>
      </c>
      <c r="J57" s="69">
        <f t="shared" si="7"/>
        <v>5631.743664822</v>
      </c>
      <c r="K57" s="69">
        <f t="shared" si="7"/>
        <v>371464</v>
      </c>
      <c r="L57" s="69">
        <f t="shared" si="7"/>
        <v>26572.207784157999</v>
      </c>
      <c r="M57" s="69">
        <f t="shared" si="7"/>
        <v>714</v>
      </c>
      <c r="N57" s="69">
        <f t="shared" si="7"/>
        <v>166.23178098399998</v>
      </c>
      <c r="O57" s="69">
        <f t="shared" si="7"/>
        <v>15635</v>
      </c>
      <c r="P57" s="69">
        <f t="shared" si="7"/>
        <v>276.170270566</v>
      </c>
      <c r="Q57" s="69">
        <f t="shared" si="7"/>
        <v>361338</v>
      </c>
      <c r="R57" s="69">
        <f t="shared" si="7"/>
        <v>13265.170211956858</v>
      </c>
      <c r="S57" s="69">
        <f t="shared" si="7"/>
        <v>9091095</v>
      </c>
      <c r="T57" s="69">
        <f t="shared" si="7"/>
        <v>245081.77949945536</v>
      </c>
      <c r="U57" s="69">
        <f t="shared" si="7"/>
        <v>6127073</v>
      </c>
      <c r="V57" s="69">
        <f t="shared" si="7"/>
        <v>88172.442182499915</v>
      </c>
    </row>
    <row r="58" spans="1:22" ht="27.75">
      <c r="A58" s="61" t="s">
        <v>70</v>
      </c>
      <c r="B58" s="59" t="s">
        <v>71</v>
      </c>
      <c r="C58" s="56"/>
      <c r="D58" s="62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7"/>
      <c r="V58" s="64"/>
    </row>
    <row r="59" spans="1:22" ht="27.75">
      <c r="A59" s="68">
        <v>1</v>
      </c>
      <c r="B59" s="70" t="s">
        <v>72</v>
      </c>
      <c r="C59" s="57">
        <v>407285</v>
      </c>
      <c r="D59" s="57">
        <v>1734.5382</v>
      </c>
      <c r="E59" s="57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0</v>
      </c>
      <c r="Q59" s="69">
        <v>0</v>
      </c>
      <c r="R59" s="69">
        <v>0</v>
      </c>
      <c r="S59" s="63">
        <v>407285</v>
      </c>
      <c r="T59" s="63">
        <v>1734.5382</v>
      </c>
      <c r="U59" s="67">
        <v>0</v>
      </c>
      <c r="V59" s="64">
        <v>0</v>
      </c>
    </row>
    <row r="60" spans="1:22" ht="27.75">
      <c r="A60" s="68">
        <v>2</v>
      </c>
      <c r="B60" s="70" t="s">
        <v>73</v>
      </c>
      <c r="C60" s="57">
        <v>2279227</v>
      </c>
      <c r="D60" s="57">
        <v>12867.2145</v>
      </c>
      <c r="E60" s="57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63">
        <v>2279227</v>
      </c>
      <c r="T60" s="63">
        <v>12867.2145</v>
      </c>
      <c r="U60" s="67">
        <v>1939733</v>
      </c>
      <c r="V60" s="64">
        <v>9653.3821000000007</v>
      </c>
    </row>
    <row r="61" spans="1:22" ht="27.75">
      <c r="A61" s="68">
        <v>3</v>
      </c>
      <c r="B61" s="70" t="s">
        <v>74</v>
      </c>
      <c r="C61" s="57">
        <v>0</v>
      </c>
      <c r="D61" s="57">
        <v>0</v>
      </c>
      <c r="E61" s="57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69">
        <v>0</v>
      </c>
      <c r="S61" s="63">
        <v>0</v>
      </c>
      <c r="T61" s="63">
        <v>0</v>
      </c>
      <c r="U61" s="67">
        <v>0</v>
      </c>
      <c r="V61" s="64">
        <v>0</v>
      </c>
    </row>
    <row r="62" spans="1:22" ht="27.75">
      <c r="A62" s="61"/>
      <c r="B62" s="59" t="s">
        <v>75</v>
      </c>
      <c r="C62" s="57">
        <f>SUM(C59:C61)</f>
        <v>2686512</v>
      </c>
      <c r="D62" s="57">
        <f t="shared" ref="D62:V62" si="8">SUM(D59:D61)</f>
        <v>14601.752700000001</v>
      </c>
      <c r="E62" s="57">
        <f t="shared" si="8"/>
        <v>0</v>
      </c>
      <c r="F62" s="69">
        <f t="shared" si="8"/>
        <v>0</v>
      </c>
      <c r="G62" s="69">
        <f t="shared" si="8"/>
        <v>0</v>
      </c>
      <c r="H62" s="69">
        <f t="shared" si="8"/>
        <v>0</v>
      </c>
      <c r="I62" s="69">
        <f t="shared" si="8"/>
        <v>0</v>
      </c>
      <c r="J62" s="69">
        <f t="shared" si="8"/>
        <v>0</v>
      </c>
      <c r="K62" s="69">
        <f t="shared" si="8"/>
        <v>0</v>
      </c>
      <c r="L62" s="69">
        <f t="shared" si="8"/>
        <v>0</v>
      </c>
      <c r="M62" s="69">
        <f t="shared" si="8"/>
        <v>0</v>
      </c>
      <c r="N62" s="69">
        <f t="shared" si="8"/>
        <v>0</v>
      </c>
      <c r="O62" s="69">
        <f t="shared" si="8"/>
        <v>0</v>
      </c>
      <c r="P62" s="69">
        <f t="shared" si="8"/>
        <v>0</v>
      </c>
      <c r="Q62" s="69">
        <f t="shared" si="8"/>
        <v>0</v>
      </c>
      <c r="R62" s="69">
        <f t="shared" si="8"/>
        <v>0</v>
      </c>
      <c r="S62" s="69">
        <f t="shared" si="8"/>
        <v>2686512</v>
      </c>
      <c r="T62" s="69">
        <f t="shared" si="8"/>
        <v>14601.752700000001</v>
      </c>
      <c r="U62" s="69">
        <f t="shared" si="8"/>
        <v>1939733</v>
      </c>
      <c r="V62" s="69">
        <f t="shared" si="8"/>
        <v>9653.3821000000007</v>
      </c>
    </row>
    <row r="63" spans="1:22" ht="27.75">
      <c r="A63" s="68" t="s">
        <v>76</v>
      </c>
      <c r="B63" s="70" t="s">
        <v>77</v>
      </c>
      <c r="C63" s="56">
        <v>0</v>
      </c>
      <c r="D63" s="56">
        <v>0</v>
      </c>
      <c r="E63" s="56">
        <v>3444</v>
      </c>
      <c r="F63" s="72">
        <v>1698.5961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72">
        <v>0</v>
      </c>
      <c r="S63" s="72">
        <v>3444</v>
      </c>
      <c r="T63" s="72">
        <v>1698.5961</v>
      </c>
      <c r="U63" s="72">
        <v>0</v>
      </c>
      <c r="V63" s="69">
        <v>0</v>
      </c>
    </row>
    <row r="64" spans="1:22" ht="27.75">
      <c r="A64" s="68"/>
      <c r="B64" s="70" t="s">
        <v>78</v>
      </c>
      <c r="C64" s="56">
        <f>SUM(C63)</f>
        <v>0</v>
      </c>
      <c r="D64" s="56">
        <f t="shared" ref="D64:V64" si="9">SUM(D63)</f>
        <v>0</v>
      </c>
      <c r="E64" s="56">
        <f t="shared" si="9"/>
        <v>3444</v>
      </c>
      <c r="F64" s="72">
        <f t="shared" si="9"/>
        <v>1698.5961</v>
      </c>
      <c r="G64" s="72">
        <f t="shared" si="9"/>
        <v>0</v>
      </c>
      <c r="H64" s="72">
        <f t="shared" si="9"/>
        <v>0</v>
      </c>
      <c r="I64" s="72">
        <f t="shared" si="9"/>
        <v>0</v>
      </c>
      <c r="J64" s="72">
        <f t="shared" si="9"/>
        <v>0</v>
      </c>
      <c r="K64" s="72">
        <f t="shared" si="9"/>
        <v>0</v>
      </c>
      <c r="L64" s="72">
        <f t="shared" si="9"/>
        <v>0</v>
      </c>
      <c r="M64" s="72">
        <f t="shared" si="9"/>
        <v>0</v>
      </c>
      <c r="N64" s="72">
        <f t="shared" si="9"/>
        <v>0</v>
      </c>
      <c r="O64" s="72">
        <f t="shared" si="9"/>
        <v>0</v>
      </c>
      <c r="P64" s="72">
        <f t="shared" si="9"/>
        <v>0</v>
      </c>
      <c r="Q64" s="72">
        <f t="shared" si="9"/>
        <v>0</v>
      </c>
      <c r="R64" s="72">
        <f t="shared" si="9"/>
        <v>0</v>
      </c>
      <c r="S64" s="72">
        <f t="shared" si="9"/>
        <v>3444</v>
      </c>
      <c r="T64" s="72">
        <f t="shared" si="9"/>
        <v>1698.5961</v>
      </c>
      <c r="U64" s="72">
        <f t="shared" si="9"/>
        <v>0</v>
      </c>
      <c r="V64" s="69">
        <f t="shared" si="9"/>
        <v>0</v>
      </c>
    </row>
    <row r="65" spans="1:22" ht="27.75">
      <c r="A65" s="68" t="s">
        <v>79</v>
      </c>
      <c r="B65" s="70" t="s">
        <v>80</v>
      </c>
      <c r="C65" s="56"/>
      <c r="D65" s="56"/>
      <c r="E65" s="56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69"/>
    </row>
    <row r="66" spans="1:22" ht="27.75">
      <c r="A66" s="68">
        <v>1</v>
      </c>
      <c r="B66" s="70" t="s">
        <v>81</v>
      </c>
      <c r="C66" s="56">
        <v>38441</v>
      </c>
      <c r="D66" s="56">
        <v>141.12</v>
      </c>
      <c r="E66" s="56">
        <v>76315</v>
      </c>
      <c r="F66" s="72">
        <v>458.24</v>
      </c>
      <c r="G66" s="72">
        <v>0</v>
      </c>
      <c r="H66" s="72">
        <v>0</v>
      </c>
      <c r="I66" s="72">
        <v>0</v>
      </c>
      <c r="J66" s="72">
        <v>0</v>
      </c>
      <c r="K66" s="72">
        <v>190</v>
      </c>
      <c r="L66" s="72">
        <v>17.97</v>
      </c>
      <c r="M66" s="72">
        <v>0</v>
      </c>
      <c r="N66" s="72">
        <v>0</v>
      </c>
      <c r="O66" s="72">
        <v>0</v>
      </c>
      <c r="P66" s="72">
        <v>0</v>
      </c>
      <c r="Q66" s="72">
        <v>0</v>
      </c>
      <c r="R66" s="72">
        <v>0</v>
      </c>
      <c r="S66" s="72">
        <v>114946</v>
      </c>
      <c r="T66" s="72">
        <v>617.33000000000004</v>
      </c>
      <c r="U66" s="72">
        <v>102143</v>
      </c>
      <c r="V66" s="69">
        <v>163.09</v>
      </c>
    </row>
    <row r="67" spans="1:22" ht="27.75">
      <c r="A67" s="68">
        <v>2</v>
      </c>
      <c r="B67" s="70" t="s">
        <v>82</v>
      </c>
      <c r="C67" s="56">
        <v>72830</v>
      </c>
      <c r="D67" s="56">
        <v>181.76</v>
      </c>
      <c r="E67" s="56">
        <v>18948</v>
      </c>
      <c r="F67" s="72">
        <v>37.9191</v>
      </c>
      <c r="G67" s="72">
        <v>0</v>
      </c>
      <c r="H67" s="72">
        <v>0</v>
      </c>
      <c r="I67" s="72">
        <v>0</v>
      </c>
      <c r="J67" s="72">
        <v>0</v>
      </c>
      <c r="K67" s="72">
        <v>33834</v>
      </c>
      <c r="L67" s="72">
        <v>98.35</v>
      </c>
      <c r="M67" s="72">
        <v>0</v>
      </c>
      <c r="N67" s="72">
        <v>0</v>
      </c>
      <c r="O67" s="72">
        <v>0</v>
      </c>
      <c r="P67" s="72">
        <v>0</v>
      </c>
      <c r="Q67" s="72">
        <v>112360</v>
      </c>
      <c r="R67" s="72">
        <v>211.44</v>
      </c>
      <c r="S67" s="72">
        <v>237972</v>
      </c>
      <c r="T67" s="72">
        <v>529.46910000000003</v>
      </c>
      <c r="U67" s="72">
        <v>163311</v>
      </c>
      <c r="V67" s="69">
        <v>353.09</v>
      </c>
    </row>
    <row r="68" spans="1:22" ht="27.75">
      <c r="A68" s="68"/>
      <c r="B68" s="70" t="s">
        <v>83</v>
      </c>
      <c r="C68" s="56">
        <f>SUM(C66:C67)</f>
        <v>111271</v>
      </c>
      <c r="D68" s="56">
        <f t="shared" ref="D68:V68" si="10">SUM(D66:D67)</f>
        <v>322.88</v>
      </c>
      <c r="E68" s="56">
        <f t="shared" si="10"/>
        <v>95263</v>
      </c>
      <c r="F68" s="72">
        <f t="shared" si="10"/>
        <v>496.15910000000002</v>
      </c>
      <c r="G68" s="72">
        <f t="shared" si="10"/>
        <v>0</v>
      </c>
      <c r="H68" s="72">
        <f t="shared" si="10"/>
        <v>0</v>
      </c>
      <c r="I68" s="72">
        <f t="shared" si="10"/>
        <v>0</v>
      </c>
      <c r="J68" s="72">
        <f t="shared" si="10"/>
        <v>0</v>
      </c>
      <c r="K68" s="72">
        <f t="shared" si="10"/>
        <v>34024</v>
      </c>
      <c r="L68" s="72">
        <f t="shared" si="10"/>
        <v>116.32</v>
      </c>
      <c r="M68" s="72">
        <f t="shared" si="10"/>
        <v>0</v>
      </c>
      <c r="N68" s="72">
        <f t="shared" si="10"/>
        <v>0</v>
      </c>
      <c r="O68" s="72">
        <f t="shared" si="10"/>
        <v>0</v>
      </c>
      <c r="P68" s="72">
        <f t="shared" si="10"/>
        <v>0</v>
      </c>
      <c r="Q68" s="72">
        <f t="shared" si="10"/>
        <v>112360</v>
      </c>
      <c r="R68" s="72">
        <f t="shared" si="10"/>
        <v>211.44</v>
      </c>
      <c r="S68" s="72">
        <f t="shared" si="10"/>
        <v>352918</v>
      </c>
      <c r="T68" s="72">
        <f t="shared" si="10"/>
        <v>1146.7991000000002</v>
      </c>
      <c r="U68" s="72">
        <f t="shared" si="10"/>
        <v>265454</v>
      </c>
      <c r="V68" s="72">
        <f t="shared" si="10"/>
        <v>516.17999999999995</v>
      </c>
    </row>
    <row r="69" spans="1:22">
      <c r="A69" s="68"/>
      <c r="B69" s="70" t="s">
        <v>84</v>
      </c>
      <c r="C69" s="57">
        <f>SUM(C57,C62,C64,C68)</f>
        <v>9166130</v>
      </c>
      <c r="D69" s="57">
        <f t="shared" ref="D69:V69" si="11">SUM(D57,D62,D64,D68)</f>
        <v>123267.22811793485</v>
      </c>
      <c r="E69" s="57">
        <f t="shared" si="11"/>
        <v>1849495</v>
      </c>
      <c r="F69" s="57">
        <f t="shared" si="11"/>
        <v>92340.019324307592</v>
      </c>
      <c r="G69" s="57">
        <f t="shared" si="11"/>
        <v>530</v>
      </c>
      <c r="H69" s="57">
        <f t="shared" si="11"/>
        <v>682.39624472599996</v>
      </c>
      <c r="I69" s="57">
        <f t="shared" si="11"/>
        <v>222279</v>
      </c>
      <c r="J69" s="57">
        <f t="shared" si="11"/>
        <v>5631.743664822</v>
      </c>
      <c r="K69" s="57">
        <f t="shared" si="11"/>
        <v>405488</v>
      </c>
      <c r="L69" s="57">
        <f t="shared" si="11"/>
        <v>26688.527784157999</v>
      </c>
      <c r="M69" s="57">
        <f t="shared" si="11"/>
        <v>714</v>
      </c>
      <c r="N69" s="57">
        <f t="shared" si="11"/>
        <v>166.23178098399998</v>
      </c>
      <c r="O69" s="57">
        <f t="shared" si="11"/>
        <v>15635</v>
      </c>
      <c r="P69" s="57">
        <f t="shared" si="11"/>
        <v>276.170270566</v>
      </c>
      <c r="Q69" s="57">
        <f t="shared" si="11"/>
        <v>473698</v>
      </c>
      <c r="R69" s="57">
        <f t="shared" si="11"/>
        <v>13476.610211956859</v>
      </c>
      <c r="S69" s="57">
        <f t="shared" si="11"/>
        <v>12133969</v>
      </c>
      <c r="T69" s="57">
        <f t="shared" si="11"/>
        <v>262528.92739945534</v>
      </c>
      <c r="U69" s="57">
        <f t="shared" si="11"/>
        <v>8332260</v>
      </c>
      <c r="V69" s="57">
        <f t="shared" si="11"/>
        <v>98342.004282499911</v>
      </c>
    </row>
  </sheetData>
  <mergeCells count="15">
    <mergeCell ref="A1:T1"/>
    <mergeCell ref="A2:T2"/>
    <mergeCell ref="A3:V3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A13:B1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69"/>
  <sheetViews>
    <sheetView zoomScale="60" zoomScaleNormal="60" workbookViewId="0">
      <selection activeCell="S16" sqref="S16"/>
    </sheetView>
  </sheetViews>
  <sheetFormatPr defaultRowHeight="27"/>
  <cols>
    <col min="1" max="1" width="11.85546875" style="513" customWidth="1"/>
    <col min="2" max="2" width="52.28515625" style="513" customWidth="1"/>
    <col min="3" max="3" width="16" style="513" customWidth="1"/>
    <col min="4" max="4" width="15.140625" style="514" bestFit="1" customWidth="1"/>
    <col min="5" max="5" width="17.42578125" style="513" customWidth="1"/>
    <col min="6" max="6" width="18" style="514" customWidth="1"/>
    <col min="7" max="7" width="16.85546875" style="513" bestFit="1" customWidth="1"/>
    <col min="8" max="8" width="15.140625" style="514" bestFit="1" customWidth="1"/>
    <col min="9" max="9" width="16.85546875" style="513" bestFit="1" customWidth="1"/>
    <col min="10" max="10" width="17.7109375" style="514" bestFit="1" customWidth="1"/>
    <col min="11" max="11" width="16.85546875" style="513" bestFit="1" customWidth="1"/>
    <col min="12" max="12" width="17.7109375" style="514" bestFit="1" customWidth="1"/>
    <col min="13" max="13" width="17.85546875" style="513" customWidth="1"/>
    <col min="14" max="14" width="11.42578125" style="513" customWidth="1"/>
    <col min="15" max="15" width="9.140625" style="513" customWidth="1"/>
    <col min="16" max="16384" width="9.140625" style="513"/>
  </cols>
  <sheetData>
    <row r="1" spans="1:13" ht="45">
      <c r="E1" s="975" t="s">
        <v>619</v>
      </c>
      <c r="F1" s="975"/>
      <c r="G1" s="975"/>
      <c r="H1" s="975"/>
    </row>
    <row r="2" spans="1:13" ht="27.75">
      <c r="A2" s="515"/>
      <c r="C2" s="516" t="s">
        <v>620</v>
      </c>
      <c r="D2" s="517"/>
      <c r="E2" s="516"/>
      <c r="F2" s="517"/>
      <c r="G2" s="516"/>
      <c r="H2" s="517"/>
      <c r="I2" s="516"/>
      <c r="J2" s="517"/>
      <c r="K2" s="516"/>
      <c r="L2" s="517"/>
      <c r="M2" s="516"/>
    </row>
    <row r="3" spans="1:13" ht="27.75">
      <c r="A3" s="976" t="s">
        <v>122</v>
      </c>
      <c r="B3" s="976"/>
      <c r="C3" s="976"/>
      <c r="D3" s="976"/>
      <c r="E3" s="976"/>
      <c r="F3" s="976"/>
      <c r="G3" s="976"/>
      <c r="H3" s="976"/>
      <c r="I3" s="976"/>
      <c r="J3" s="976"/>
      <c r="K3" s="976"/>
      <c r="L3" s="976"/>
      <c r="M3" s="976"/>
    </row>
    <row r="4" spans="1:13" ht="27.75">
      <c r="A4" s="973" t="s">
        <v>88</v>
      </c>
      <c r="B4" s="977" t="s">
        <v>4</v>
      </c>
      <c r="C4" s="978" t="s">
        <v>621</v>
      </c>
      <c r="D4" s="978"/>
      <c r="E4" s="978" t="s">
        <v>154</v>
      </c>
      <c r="F4" s="978"/>
      <c r="G4" s="978"/>
      <c r="H4" s="978"/>
      <c r="I4" s="978" t="s">
        <v>622</v>
      </c>
      <c r="J4" s="979"/>
      <c r="K4" s="979"/>
      <c r="L4" s="979"/>
      <c r="M4" s="980" t="s">
        <v>623</v>
      </c>
    </row>
    <row r="5" spans="1:13" ht="27.75">
      <c r="A5" s="973"/>
      <c r="B5" s="977"/>
      <c r="C5" s="982" t="s">
        <v>483</v>
      </c>
      <c r="D5" s="983" t="s">
        <v>624</v>
      </c>
      <c r="E5" s="973" t="s">
        <v>625</v>
      </c>
      <c r="F5" s="973"/>
      <c r="G5" s="973" t="s">
        <v>626</v>
      </c>
      <c r="H5" s="973"/>
      <c r="I5" s="973" t="s">
        <v>625</v>
      </c>
      <c r="J5" s="973"/>
      <c r="K5" s="973" t="s">
        <v>627</v>
      </c>
      <c r="L5" s="973"/>
      <c r="M5" s="981"/>
    </row>
    <row r="6" spans="1:13" s="522" customFormat="1" ht="26.25">
      <c r="A6" s="518" t="s">
        <v>15</v>
      </c>
      <c r="B6" s="519" t="s">
        <v>16</v>
      </c>
      <c r="C6" s="982"/>
      <c r="D6" s="983"/>
      <c r="E6" s="520" t="s">
        <v>482</v>
      </c>
      <c r="F6" s="521" t="s">
        <v>624</v>
      </c>
      <c r="G6" s="520" t="s">
        <v>483</v>
      </c>
      <c r="H6" s="521" t="s">
        <v>624</v>
      </c>
      <c r="I6" s="520" t="s">
        <v>483</v>
      </c>
      <c r="J6" s="521" t="s">
        <v>624</v>
      </c>
      <c r="K6" s="520" t="s">
        <v>483</v>
      </c>
      <c r="L6" s="521" t="s">
        <v>624</v>
      </c>
      <c r="M6" s="981"/>
    </row>
    <row r="7" spans="1:13">
      <c r="A7" s="523">
        <v>1</v>
      </c>
      <c r="B7" s="524" t="s">
        <v>17</v>
      </c>
      <c r="C7" s="525">
        <v>0</v>
      </c>
      <c r="D7" s="526">
        <v>0</v>
      </c>
      <c r="E7" s="525">
        <v>70</v>
      </c>
      <c r="F7" s="526">
        <v>1.87</v>
      </c>
      <c r="G7" s="525">
        <v>70</v>
      </c>
      <c r="H7" s="526">
        <v>1.87</v>
      </c>
      <c r="I7" s="525">
        <v>935</v>
      </c>
      <c r="J7" s="526">
        <v>19.55</v>
      </c>
      <c r="K7" s="525">
        <v>935</v>
      </c>
      <c r="L7" s="526">
        <v>19.55</v>
      </c>
      <c r="M7" s="527">
        <v>1759</v>
      </c>
    </row>
    <row r="8" spans="1:13">
      <c r="A8" s="523">
        <v>2</v>
      </c>
      <c r="B8" s="524" t="s">
        <v>18</v>
      </c>
      <c r="C8" s="525">
        <v>0</v>
      </c>
      <c r="D8" s="526">
        <v>0</v>
      </c>
      <c r="E8" s="525">
        <v>1070</v>
      </c>
      <c r="F8" s="526">
        <v>23.94</v>
      </c>
      <c r="G8" s="525">
        <v>11</v>
      </c>
      <c r="H8" s="526">
        <v>0.42</v>
      </c>
      <c r="I8" s="525">
        <v>8558</v>
      </c>
      <c r="J8" s="526">
        <v>189.54</v>
      </c>
      <c r="K8" s="525">
        <v>943</v>
      </c>
      <c r="L8" s="526">
        <v>24.11</v>
      </c>
      <c r="M8" s="527">
        <v>0</v>
      </c>
    </row>
    <row r="9" spans="1:13">
      <c r="A9" s="523">
        <v>3</v>
      </c>
      <c r="B9" s="524" t="s">
        <v>19</v>
      </c>
      <c r="C9" s="525">
        <v>0</v>
      </c>
      <c r="D9" s="526">
        <v>0</v>
      </c>
      <c r="E9" s="525">
        <v>4842</v>
      </c>
      <c r="F9" s="526">
        <v>28.192599999999999</v>
      </c>
      <c r="G9" s="525">
        <v>4805</v>
      </c>
      <c r="H9" s="526">
        <v>27.620899999999999</v>
      </c>
      <c r="I9" s="525">
        <v>7270</v>
      </c>
      <c r="J9" s="526">
        <v>125.65949999999999</v>
      </c>
      <c r="K9" s="525">
        <v>6550</v>
      </c>
      <c r="L9" s="526">
        <v>114.1332</v>
      </c>
      <c r="M9" s="527">
        <v>0</v>
      </c>
    </row>
    <row r="10" spans="1:13">
      <c r="A10" s="523">
        <v>4</v>
      </c>
      <c r="B10" s="524" t="s">
        <v>20</v>
      </c>
      <c r="C10" s="525">
        <v>0</v>
      </c>
      <c r="D10" s="526">
        <v>0</v>
      </c>
      <c r="E10" s="525">
        <v>1108</v>
      </c>
      <c r="F10" s="526">
        <v>188.79</v>
      </c>
      <c r="G10" s="525">
        <v>1093</v>
      </c>
      <c r="H10" s="526">
        <v>136.21</v>
      </c>
      <c r="I10" s="525">
        <v>3457</v>
      </c>
      <c r="J10" s="526">
        <v>212.6</v>
      </c>
      <c r="K10" s="525">
        <v>3264</v>
      </c>
      <c r="L10" s="526">
        <v>162.29</v>
      </c>
      <c r="M10" s="527">
        <v>334</v>
      </c>
    </row>
    <row r="11" spans="1:13">
      <c r="A11" s="523">
        <v>5</v>
      </c>
      <c r="B11" s="524" t="s">
        <v>21</v>
      </c>
      <c r="C11" s="525">
        <v>0</v>
      </c>
      <c r="D11" s="526">
        <v>0</v>
      </c>
      <c r="E11" s="525">
        <v>94</v>
      </c>
      <c r="F11" s="526">
        <v>3.27</v>
      </c>
      <c r="G11" s="525">
        <v>85</v>
      </c>
      <c r="H11" s="526">
        <v>2.86</v>
      </c>
      <c r="I11" s="525">
        <v>1140</v>
      </c>
      <c r="J11" s="526">
        <v>19.04</v>
      </c>
      <c r="K11" s="525">
        <v>1047</v>
      </c>
      <c r="L11" s="526">
        <v>17.739999999999998</v>
      </c>
      <c r="M11" s="527">
        <v>0</v>
      </c>
    </row>
    <row r="12" spans="1:13" ht="27.75">
      <c r="A12" s="523"/>
      <c r="B12" s="528" t="s">
        <v>22</v>
      </c>
      <c r="C12" s="529">
        <f>SUM(C7:C11)</f>
        <v>0</v>
      </c>
      <c r="D12" s="530">
        <f t="shared" ref="D12:M12" si="0">SUM(D7:D11)</f>
        <v>0</v>
      </c>
      <c r="E12" s="529">
        <f t="shared" si="0"/>
        <v>7184</v>
      </c>
      <c r="F12" s="530">
        <f t="shared" si="0"/>
        <v>246.0626</v>
      </c>
      <c r="G12" s="529">
        <f t="shared" si="0"/>
        <v>6064</v>
      </c>
      <c r="H12" s="530">
        <f t="shared" si="0"/>
        <v>168.98090000000002</v>
      </c>
      <c r="I12" s="529">
        <f t="shared" si="0"/>
        <v>21360</v>
      </c>
      <c r="J12" s="530">
        <f t="shared" si="0"/>
        <v>566.3895</v>
      </c>
      <c r="K12" s="529">
        <f t="shared" si="0"/>
        <v>12739</v>
      </c>
      <c r="L12" s="530">
        <f t="shared" si="0"/>
        <v>337.82320000000004</v>
      </c>
      <c r="M12" s="529">
        <f t="shared" si="0"/>
        <v>2093</v>
      </c>
    </row>
    <row r="13" spans="1:13" ht="27.75">
      <c r="A13" s="974" t="s">
        <v>108</v>
      </c>
      <c r="B13" s="974"/>
      <c r="C13" s="529"/>
      <c r="D13" s="530"/>
      <c r="E13" s="529"/>
      <c r="F13" s="530"/>
      <c r="G13" s="529"/>
      <c r="H13" s="530"/>
      <c r="I13" s="529"/>
      <c r="J13" s="530"/>
      <c r="K13" s="529"/>
      <c r="L13" s="530"/>
      <c r="M13" s="64"/>
    </row>
    <row r="14" spans="1:13">
      <c r="A14" s="531">
        <v>1</v>
      </c>
      <c r="B14" s="532" t="s">
        <v>24</v>
      </c>
      <c r="C14" s="525">
        <v>0</v>
      </c>
      <c r="D14" s="526">
        <v>0</v>
      </c>
      <c r="E14" s="525">
        <v>0</v>
      </c>
      <c r="F14" s="526">
        <v>0</v>
      </c>
      <c r="G14" s="525">
        <v>0</v>
      </c>
      <c r="H14" s="526">
        <v>0</v>
      </c>
      <c r="I14" s="525">
        <v>0</v>
      </c>
      <c r="J14" s="526">
        <v>0</v>
      </c>
      <c r="K14" s="525">
        <v>0</v>
      </c>
      <c r="L14" s="526">
        <v>0</v>
      </c>
      <c r="M14" s="527">
        <v>0</v>
      </c>
    </row>
    <row r="15" spans="1:13">
      <c r="A15" s="531">
        <v>2</v>
      </c>
      <c r="B15" s="532" t="s">
        <v>25</v>
      </c>
      <c r="C15" s="525">
        <v>0</v>
      </c>
      <c r="D15" s="526">
        <v>0</v>
      </c>
      <c r="E15" s="525">
        <v>0</v>
      </c>
      <c r="F15" s="526">
        <v>0</v>
      </c>
      <c r="G15" s="525">
        <v>0</v>
      </c>
      <c r="H15" s="526">
        <v>0</v>
      </c>
      <c r="I15" s="525">
        <v>0</v>
      </c>
      <c r="J15" s="526">
        <v>0</v>
      </c>
      <c r="K15" s="525">
        <v>0</v>
      </c>
      <c r="L15" s="526">
        <v>0</v>
      </c>
      <c r="M15" s="527">
        <v>0</v>
      </c>
    </row>
    <row r="16" spans="1:13">
      <c r="A16" s="531">
        <v>3</v>
      </c>
      <c r="B16" s="532" t="s">
        <v>26</v>
      </c>
      <c r="C16" s="525">
        <v>0</v>
      </c>
      <c r="D16" s="526">
        <v>0</v>
      </c>
      <c r="E16" s="525">
        <v>2</v>
      </c>
      <c r="F16" s="526">
        <v>0.18</v>
      </c>
      <c r="G16" s="525">
        <v>2</v>
      </c>
      <c r="H16" s="526">
        <v>0.18</v>
      </c>
      <c r="I16" s="525">
        <v>27</v>
      </c>
      <c r="J16" s="526">
        <v>0.88</v>
      </c>
      <c r="K16" s="525">
        <v>27</v>
      </c>
      <c r="L16" s="526">
        <v>0.88</v>
      </c>
      <c r="M16" s="527">
        <v>0</v>
      </c>
    </row>
    <row r="17" spans="1:13">
      <c r="A17" s="531">
        <v>4</v>
      </c>
      <c r="B17" s="532" t="s">
        <v>27</v>
      </c>
      <c r="C17" s="525">
        <v>0</v>
      </c>
      <c r="D17" s="526">
        <v>0</v>
      </c>
      <c r="E17" s="525">
        <v>5</v>
      </c>
      <c r="F17" s="526">
        <v>0.21099999999999999</v>
      </c>
      <c r="G17" s="525">
        <v>5</v>
      </c>
      <c r="H17" s="526">
        <v>0.21099999999999999</v>
      </c>
      <c r="I17" s="525">
        <v>82</v>
      </c>
      <c r="J17" s="526">
        <v>1.2949999999999999</v>
      </c>
      <c r="K17" s="525">
        <v>82</v>
      </c>
      <c r="L17" s="526">
        <v>1.2949999999999999</v>
      </c>
      <c r="M17" s="527">
        <v>0</v>
      </c>
    </row>
    <row r="18" spans="1:13">
      <c r="A18" s="531">
        <v>5</v>
      </c>
      <c r="B18" s="532" t="s">
        <v>28</v>
      </c>
      <c r="C18" s="525">
        <v>0</v>
      </c>
      <c r="D18" s="526">
        <v>0</v>
      </c>
      <c r="E18" s="525">
        <v>0</v>
      </c>
      <c r="F18" s="526">
        <v>0</v>
      </c>
      <c r="G18" s="525">
        <v>0</v>
      </c>
      <c r="H18" s="526">
        <v>0</v>
      </c>
      <c r="I18" s="525">
        <v>0</v>
      </c>
      <c r="J18" s="526">
        <v>0</v>
      </c>
      <c r="K18" s="525">
        <v>0</v>
      </c>
      <c r="L18" s="526">
        <v>0</v>
      </c>
      <c r="M18" s="527">
        <v>0</v>
      </c>
    </row>
    <row r="19" spans="1:13">
      <c r="A19" s="531">
        <v>6</v>
      </c>
      <c r="B19" s="532" t="s">
        <v>29</v>
      </c>
      <c r="C19" s="525">
        <v>0</v>
      </c>
      <c r="D19" s="526">
        <v>0</v>
      </c>
      <c r="E19" s="525">
        <v>0</v>
      </c>
      <c r="F19" s="526">
        <v>0</v>
      </c>
      <c r="G19" s="525">
        <v>0</v>
      </c>
      <c r="H19" s="526">
        <v>0</v>
      </c>
      <c r="I19" s="525">
        <v>0</v>
      </c>
      <c r="J19" s="526">
        <v>0</v>
      </c>
      <c r="K19" s="525">
        <v>0</v>
      </c>
      <c r="L19" s="526">
        <v>0</v>
      </c>
      <c r="M19" s="527">
        <v>0</v>
      </c>
    </row>
    <row r="20" spans="1:13">
      <c r="A20" s="531">
        <v>7</v>
      </c>
      <c r="B20" s="532" t="s">
        <v>30</v>
      </c>
      <c r="C20" s="525">
        <v>0</v>
      </c>
      <c r="D20" s="526">
        <v>0</v>
      </c>
      <c r="E20" s="525">
        <v>0</v>
      </c>
      <c r="F20" s="526">
        <v>0</v>
      </c>
      <c r="G20" s="525">
        <v>0</v>
      </c>
      <c r="H20" s="526">
        <v>0</v>
      </c>
      <c r="I20" s="525">
        <v>7</v>
      </c>
      <c r="J20" s="526">
        <v>0.2</v>
      </c>
      <c r="K20" s="525">
        <v>7</v>
      </c>
      <c r="L20" s="526">
        <v>0.2</v>
      </c>
      <c r="M20" s="527">
        <v>0</v>
      </c>
    </row>
    <row r="21" spans="1:13">
      <c r="A21" s="531">
        <v>8</v>
      </c>
      <c r="B21" s="532" t="s">
        <v>31</v>
      </c>
      <c r="C21" s="525">
        <v>0</v>
      </c>
      <c r="D21" s="526">
        <v>0</v>
      </c>
      <c r="E21" s="525">
        <v>0</v>
      </c>
      <c r="F21" s="526">
        <v>0</v>
      </c>
      <c r="G21" s="525">
        <v>0</v>
      </c>
      <c r="H21" s="526">
        <v>0</v>
      </c>
      <c r="I21" s="525">
        <v>0</v>
      </c>
      <c r="J21" s="526">
        <v>0</v>
      </c>
      <c r="K21" s="525">
        <v>0</v>
      </c>
      <c r="L21" s="526">
        <v>0</v>
      </c>
      <c r="M21" s="527">
        <v>0</v>
      </c>
    </row>
    <row r="22" spans="1:13">
      <c r="A22" s="531">
        <v>9</v>
      </c>
      <c r="B22" s="532" t="s">
        <v>32</v>
      </c>
      <c r="C22" s="525">
        <v>0</v>
      </c>
      <c r="D22" s="526">
        <v>0</v>
      </c>
      <c r="E22" s="525">
        <v>15</v>
      </c>
      <c r="F22" s="526">
        <v>0.18590000000000001</v>
      </c>
      <c r="G22" s="525">
        <v>15</v>
      </c>
      <c r="H22" s="526">
        <v>0.18590000000000001</v>
      </c>
      <c r="I22" s="525">
        <v>104</v>
      </c>
      <c r="J22" s="526">
        <v>1.3812</v>
      </c>
      <c r="K22" s="525">
        <v>104</v>
      </c>
      <c r="L22" s="526">
        <v>1.3812</v>
      </c>
      <c r="M22" s="527">
        <v>0</v>
      </c>
    </row>
    <row r="23" spans="1:13">
      <c r="A23" s="531">
        <v>10</v>
      </c>
      <c r="B23" s="532" t="s">
        <v>33</v>
      </c>
      <c r="C23" s="525">
        <v>0</v>
      </c>
      <c r="D23" s="526">
        <v>0</v>
      </c>
      <c r="E23" s="525">
        <v>0</v>
      </c>
      <c r="F23" s="526">
        <v>0</v>
      </c>
      <c r="G23" s="525">
        <v>0</v>
      </c>
      <c r="H23" s="526">
        <v>0</v>
      </c>
      <c r="I23" s="525">
        <v>2</v>
      </c>
      <c r="J23" s="526">
        <v>2.0899999999999998E-2</v>
      </c>
      <c r="K23" s="525">
        <v>2</v>
      </c>
      <c r="L23" s="526">
        <v>2.0899999999999998E-2</v>
      </c>
      <c r="M23" s="527">
        <v>0</v>
      </c>
    </row>
    <row r="24" spans="1:13">
      <c r="A24" s="531">
        <v>11</v>
      </c>
      <c r="B24" s="532" t="s">
        <v>34</v>
      </c>
      <c r="C24" s="525">
        <v>0</v>
      </c>
      <c r="D24" s="526">
        <v>0</v>
      </c>
      <c r="E24" s="525">
        <v>0</v>
      </c>
      <c r="F24" s="526">
        <v>0</v>
      </c>
      <c r="G24" s="525">
        <v>0</v>
      </c>
      <c r="H24" s="526">
        <v>0</v>
      </c>
      <c r="I24" s="525">
        <v>9</v>
      </c>
      <c r="J24" s="526">
        <v>0.17150000000000001</v>
      </c>
      <c r="K24" s="525">
        <v>9</v>
      </c>
      <c r="L24" s="526">
        <v>0.17150000000000001</v>
      </c>
      <c r="M24" s="527">
        <v>0</v>
      </c>
    </row>
    <row r="25" spans="1:13">
      <c r="A25" s="531">
        <v>12</v>
      </c>
      <c r="B25" s="532" t="s">
        <v>35</v>
      </c>
      <c r="C25" s="525">
        <v>0</v>
      </c>
      <c r="D25" s="526">
        <v>0</v>
      </c>
      <c r="E25" s="525">
        <v>0</v>
      </c>
      <c r="F25" s="526">
        <v>0</v>
      </c>
      <c r="G25" s="525">
        <v>0</v>
      </c>
      <c r="H25" s="526">
        <v>0</v>
      </c>
      <c r="I25" s="525">
        <v>0</v>
      </c>
      <c r="J25" s="526">
        <v>0</v>
      </c>
      <c r="K25" s="525">
        <v>0</v>
      </c>
      <c r="L25" s="526">
        <v>0</v>
      </c>
      <c r="M25" s="527">
        <v>0</v>
      </c>
    </row>
    <row r="26" spans="1:13">
      <c r="A26" s="531">
        <v>13</v>
      </c>
      <c r="B26" s="532" t="s">
        <v>36</v>
      </c>
      <c r="C26" s="525">
        <v>0</v>
      </c>
      <c r="D26" s="526">
        <v>0</v>
      </c>
      <c r="E26" s="525">
        <v>0</v>
      </c>
      <c r="F26" s="526">
        <v>0</v>
      </c>
      <c r="G26" s="525">
        <v>0</v>
      </c>
      <c r="H26" s="526">
        <v>0</v>
      </c>
      <c r="I26" s="525">
        <v>176</v>
      </c>
      <c r="J26" s="526">
        <v>3.22</v>
      </c>
      <c r="K26" s="525">
        <v>176</v>
      </c>
      <c r="L26" s="526">
        <v>3.22</v>
      </c>
      <c r="M26" s="527">
        <v>0</v>
      </c>
    </row>
    <row r="27" spans="1:13">
      <c r="A27" s="531">
        <v>14</v>
      </c>
      <c r="B27" s="532" t="s">
        <v>37</v>
      </c>
      <c r="C27" s="525">
        <v>0</v>
      </c>
      <c r="D27" s="526">
        <v>0</v>
      </c>
      <c r="E27" s="525">
        <v>0</v>
      </c>
      <c r="F27" s="526">
        <v>0</v>
      </c>
      <c r="G27" s="525">
        <v>0</v>
      </c>
      <c r="H27" s="526">
        <v>0</v>
      </c>
      <c r="I27" s="525">
        <v>0</v>
      </c>
      <c r="J27" s="526">
        <v>0</v>
      </c>
      <c r="K27" s="525">
        <v>0</v>
      </c>
      <c r="L27" s="526">
        <v>0</v>
      </c>
      <c r="M27" s="527">
        <v>0</v>
      </c>
    </row>
    <row r="28" spans="1:13">
      <c r="A28" s="531">
        <v>15</v>
      </c>
      <c r="B28" s="532" t="s">
        <v>38</v>
      </c>
      <c r="C28" s="525">
        <v>0</v>
      </c>
      <c r="D28" s="526">
        <v>0</v>
      </c>
      <c r="E28" s="525">
        <v>0</v>
      </c>
      <c r="F28" s="526">
        <v>0</v>
      </c>
      <c r="G28" s="525">
        <v>0</v>
      </c>
      <c r="H28" s="526">
        <v>0</v>
      </c>
      <c r="I28" s="525">
        <v>0</v>
      </c>
      <c r="J28" s="526">
        <v>0</v>
      </c>
      <c r="K28" s="525">
        <v>0</v>
      </c>
      <c r="L28" s="526">
        <v>0</v>
      </c>
      <c r="M28" s="527">
        <v>0</v>
      </c>
    </row>
    <row r="29" spans="1:13">
      <c r="A29" s="531">
        <v>16</v>
      </c>
      <c r="B29" s="532" t="s">
        <v>39</v>
      </c>
      <c r="C29" s="525">
        <v>0</v>
      </c>
      <c r="D29" s="526">
        <v>0</v>
      </c>
      <c r="E29" s="525">
        <v>82</v>
      </c>
      <c r="F29" s="526">
        <v>0.48039999999999999</v>
      </c>
      <c r="G29" s="525">
        <v>82</v>
      </c>
      <c r="H29" s="526">
        <v>0.48039999999999999</v>
      </c>
      <c r="I29" s="525">
        <v>2656</v>
      </c>
      <c r="J29" s="526">
        <v>38.569600000000001</v>
      </c>
      <c r="K29" s="525">
        <v>2645</v>
      </c>
      <c r="L29" s="526">
        <v>38.331099999999999</v>
      </c>
      <c r="M29" s="527">
        <v>2656</v>
      </c>
    </row>
    <row r="30" spans="1:13" ht="27.75">
      <c r="A30" s="531"/>
      <c r="B30" s="529" t="s">
        <v>40</v>
      </c>
      <c r="C30" s="529">
        <f>SUM(C14:C29)</f>
        <v>0</v>
      </c>
      <c r="D30" s="530">
        <f t="shared" ref="D30:M30" si="1">SUM(D14:D29)</f>
        <v>0</v>
      </c>
      <c r="E30" s="529">
        <f t="shared" si="1"/>
        <v>104</v>
      </c>
      <c r="F30" s="530">
        <f t="shared" si="1"/>
        <v>1.0572999999999999</v>
      </c>
      <c r="G30" s="529">
        <f t="shared" si="1"/>
        <v>104</v>
      </c>
      <c r="H30" s="530">
        <f t="shared" si="1"/>
        <v>1.0572999999999999</v>
      </c>
      <c r="I30" s="529">
        <f t="shared" si="1"/>
        <v>3063</v>
      </c>
      <c r="J30" s="530">
        <f t="shared" si="1"/>
        <v>45.738199999999999</v>
      </c>
      <c r="K30" s="529">
        <f t="shared" si="1"/>
        <v>3052</v>
      </c>
      <c r="L30" s="530">
        <f t="shared" si="1"/>
        <v>45.499699999999997</v>
      </c>
      <c r="M30" s="529">
        <f t="shared" si="1"/>
        <v>2656</v>
      </c>
    </row>
    <row r="31" spans="1:13" ht="27.75">
      <c r="A31" s="533" t="s">
        <v>41</v>
      </c>
      <c r="B31" s="529" t="s">
        <v>42</v>
      </c>
      <c r="C31" s="534"/>
      <c r="D31" s="535"/>
      <c r="E31" s="534"/>
      <c r="F31" s="535"/>
      <c r="G31" s="534"/>
      <c r="H31" s="535"/>
      <c r="I31" s="534"/>
      <c r="J31" s="535"/>
      <c r="K31" s="534"/>
      <c r="L31" s="535"/>
      <c r="M31" s="536"/>
    </row>
    <row r="32" spans="1:13">
      <c r="A32" s="531">
        <v>1</v>
      </c>
      <c r="B32" s="532" t="s">
        <v>43</v>
      </c>
      <c r="C32" s="525">
        <v>0</v>
      </c>
      <c r="D32" s="526">
        <v>0</v>
      </c>
      <c r="E32" s="525">
        <v>7</v>
      </c>
      <c r="F32" s="526">
        <v>0.17</v>
      </c>
      <c r="G32" s="525">
        <v>2</v>
      </c>
      <c r="H32" s="526">
        <v>0.02</v>
      </c>
      <c r="I32" s="525">
        <v>172</v>
      </c>
      <c r="J32" s="526">
        <v>2.27</v>
      </c>
      <c r="K32" s="525">
        <v>66</v>
      </c>
      <c r="L32" s="526">
        <v>0.84</v>
      </c>
      <c r="M32" s="527">
        <v>0</v>
      </c>
    </row>
    <row r="33" spans="1:13">
      <c r="A33" s="531">
        <v>2</v>
      </c>
      <c r="B33" s="532" t="s">
        <v>44</v>
      </c>
      <c r="C33" s="525">
        <v>0</v>
      </c>
      <c r="D33" s="526">
        <v>0</v>
      </c>
      <c r="E33" s="525">
        <v>0</v>
      </c>
      <c r="F33" s="526">
        <v>0</v>
      </c>
      <c r="G33" s="525">
        <v>0</v>
      </c>
      <c r="H33" s="526">
        <v>0</v>
      </c>
      <c r="I33" s="525">
        <v>0</v>
      </c>
      <c r="J33" s="526">
        <v>0</v>
      </c>
      <c r="K33" s="525">
        <v>0</v>
      </c>
      <c r="L33" s="526">
        <v>0</v>
      </c>
      <c r="M33" s="527">
        <v>0</v>
      </c>
    </row>
    <row r="34" spans="1:13">
      <c r="A34" s="531">
        <v>3</v>
      </c>
      <c r="B34" s="532" t="s">
        <v>45</v>
      </c>
      <c r="C34" s="525">
        <v>0</v>
      </c>
      <c r="D34" s="526">
        <v>0</v>
      </c>
      <c r="E34" s="525">
        <v>0</v>
      </c>
      <c r="F34" s="526">
        <v>0</v>
      </c>
      <c r="G34" s="525">
        <v>0</v>
      </c>
      <c r="H34" s="526">
        <v>0</v>
      </c>
      <c r="I34" s="525">
        <v>0</v>
      </c>
      <c r="J34" s="526">
        <v>0</v>
      </c>
      <c r="K34" s="525">
        <v>0</v>
      </c>
      <c r="L34" s="526">
        <v>0</v>
      </c>
      <c r="M34" s="527">
        <v>0</v>
      </c>
    </row>
    <row r="35" spans="1:13">
      <c r="A35" s="531">
        <v>4</v>
      </c>
      <c r="B35" s="532" t="s">
        <v>46</v>
      </c>
      <c r="C35" s="525">
        <v>0</v>
      </c>
      <c r="D35" s="526">
        <v>0</v>
      </c>
      <c r="E35" s="525">
        <v>0</v>
      </c>
      <c r="F35" s="526">
        <v>0</v>
      </c>
      <c r="G35" s="525">
        <v>0</v>
      </c>
      <c r="H35" s="526">
        <v>0</v>
      </c>
      <c r="I35" s="525">
        <v>0</v>
      </c>
      <c r="J35" s="526">
        <v>0</v>
      </c>
      <c r="K35" s="525">
        <v>0</v>
      </c>
      <c r="L35" s="526">
        <v>0</v>
      </c>
      <c r="M35" s="527">
        <v>0</v>
      </c>
    </row>
    <row r="36" spans="1:13">
      <c r="A36" s="531">
        <v>5</v>
      </c>
      <c r="B36" s="532" t="s">
        <v>47</v>
      </c>
      <c r="C36" s="525">
        <v>0</v>
      </c>
      <c r="D36" s="526">
        <v>0</v>
      </c>
      <c r="E36" s="525">
        <v>0</v>
      </c>
      <c r="F36" s="526">
        <v>0</v>
      </c>
      <c r="G36" s="525">
        <v>0</v>
      </c>
      <c r="H36" s="526">
        <v>0</v>
      </c>
      <c r="I36" s="525">
        <v>0</v>
      </c>
      <c r="J36" s="526">
        <v>0</v>
      </c>
      <c r="K36" s="525">
        <v>0</v>
      </c>
      <c r="L36" s="526">
        <v>0</v>
      </c>
      <c r="M36" s="527">
        <v>0</v>
      </c>
    </row>
    <row r="37" spans="1:13">
      <c r="A37" s="531">
        <v>6</v>
      </c>
      <c r="B37" s="532" t="s">
        <v>48</v>
      </c>
      <c r="C37" s="525">
        <v>0</v>
      </c>
      <c r="D37" s="526">
        <v>0</v>
      </c>
      <c r="E37" s="525">
        <v>0</v>
      </c>
      <c r="F37" s="526">
        <v>0</v>
      </c>
      <c r="G37" s="525">
        <v>0</v>
      </c>
      <c r="H37" s="526">
        <v>0</v>
      </c>
      <c r="I37" s="525">
        <v>0</v>
      </c>
      <c r="J37" s="526">
        <v>0</v>
      </c>
      <c r="K37" s="525">
        <v>0</v>
      </c>
      <c r="L37" s="526">
        <v>0</v>
      </c>
      <c r="M37" s="527">
        <v>0</v>
      </c>
    </row>
    <row r="38" spans="1:13">
      <c r="A38" s="531">
        <v>7</v>
      </c>
      <c r="B38" s="532" t="s">
        <v>49</v>
      </c>
      <c r="C38" s="525">
        <v>0</v>
      </c>
      <c r="D38" s="526">
        <v>0</v>
      </c>
      <c r="E38" s="525">
        <v>0</v>
      </c>
      <c r="F38" s="526">
        <v>0</v>
      </c>
      <c r="G38" s="525">
        <v>0</v>
      </c>
      <c r="H38" s="526">
        <v>0</v>
      </c>
      <c r="I38" s="525">
        <v>0</v>
      </c>
      <c r="J38" s="526">
        <v>0</v>
      </c>
      <c r="K38" s="525">
        <v>0</v>
      </c>
      <c r="L38" s="526">
        <v>0</v>
      </c>
      <c r="M38" s="527">
        <v>0</v>
      </c>
    </row>
    <row r="39" spans="1:13">
      <c r="A39" s="531">
        <v>8</v>
      </c>
      <c r="B39" s="532" t="s">
        <v>50</v>
      </c>
      <c r="C39" s="525">
        <v>0</v>
      </c>
      <c r="D39" s="526">
        <v>0</v>
      </c>
      <c r="E39" s="525">
        <v>0</v>
      </c>
      <c r="F39" s="526">
        <v>0</v>
      </c>
      <c r="G39" s="525">
        <v>0</v>
      </c>
      <c r="H39" s="526">
        <v>0</v>
      </c>
      <c r="I39" s="525">
        <v>0</v>
      </c>
      <c r="J39" s="526">
        <v>0</v>
      </c>
      <c r="K39" s="525">
        <v>0</v>
      </c>
      <c r="L39" s="526">
        <v>0</v>
      </c>
      <c r="M39" s="527">
        <v>0</v>
      </c>
    </row>
    <row r="40" spans="1:13">
      <c r="A40" s="531">
        <v>9</v>
      </c>
      <c r="B40" s="532" t="s">
        <v>51</v>
      </c>
      <c r="C40" s="525">
        <v>0</v>
      </c>
      <c r="D40" s="526">
        <v>0</v>
      </c>
      <c r="E40" s="525">
        <v>0</v>
      </c>
      <c r="F40" s="526">
        <v>0</v>
      </c>
      <c r="G40" s="525">
        <v>0</v>
      </c>
      <c r="H40" s="526">
        <v>0</v>
      </c>
      <c r="I40" s="525">
        <v>0</v>
      </c>
      <c r="J40" s="526">
        <v>0</v>
      </c>
      <c r="K40" s="525">
        <v>0</v>
      </c>
      <c r="L40" s="526">
        <v>0</v>
      </c>
      <c r="M40" s="527">
        <v>0</v>
      </c>
    </row>
    <row r="41" spans="1:13">
      <c r="A41" s="531">
        <v>10</v>
      </c>
      <c r="B41" s="532" t="s">
        <v>52</v>
      </c>
      <c r="C41" s="525">
        <v>0</v>
      </c>
      <c r="D41" s="526">
        <v>0</v>
      </c>
      <c r="E41" s="525">
        <v>3318</v>
      </c>
      <c r="F41" s="526">
        <v>162.14400000000001</v>
      </c>
      <c r="G41" s="525">
        <v>2567</v>
      </c>
      <c r="H41" s="526">
        <v>137.5181</v>
      </c>
      <c r="I41" s="525">
        <v>37787</v>
      </c>
      <c r="J41" s="526">
        <v>389.58179999999999</v>
      </c>
      <c r="K41" s="525">
        <v>20606</v>
      </c>
      <c r="L41" s="526">
        <v>324.78640000000001</v>
      </c>
      <c r="M41" s="527">
        <v>0</v>
      </c>
    </row>
    <row r="42" spans="1:13">
      <c r="A42" s="531">
        <v>11</v>
      </c>
      <c r="B42" s="532" t="s">
        <v>53</v>
      </c>
      <c r="C42" s="525">
        <v>0</v>
      </c>
      <c r="D42" s="526">
        <v>0</v>
      </c>
      <c r="E42" s="525">
        <v>0</v>
      </c>
      <c r="F42" s="526">
        <v>0</v>
      </c>
      <c r="G42" s="525">
        <v>0</v>
      </c>
      <c r="H42" s="526">
        <v>0</v>
      </c>
      <c r="I42" s="525">
        <v>0</v>
      </c>
      <c r="J42" s="526">
        <v>0</v>
      </c>
      <c r="K42" s="525">
        <v>0</v>
      </c>
      <c r="L42" s="526">
        <v>0</v>
      </c>
      <c r="M42" s="527">
        <v>0</v>
      </c>
    </row>
    <row r="43" spans="1:13">
      <c r="A43" s="531">
        <v>12</v>
      </c>
      <c r="B43" s="532" t="s">
        <v>54</v>
      </c>
      <c r="C43" s="525">
        <v>0</v>
      </c>
      <c r="D43" s="526">
        <v>0</v>
      </c>
      <c r="E43" s="525">
        <v>0</v>
      </c>
      <c r="F43" s="526">
        <v>0</v>
      </c>
      <c r="G43" s="525">
        <v>0</v>
      </c>
      <c r="H43" s="526">
        <v>0</v>
      </c>
      <c r="I43" s="525">
        <v>0</v>
      </c>
      <c r="J43" s="526">
        <v>0</v>
      </c>
      <c r="K43" s="525">
        <v>0</v>
      </c>
      <c r="L43" s="526">
        <v>0</v>
      </c>
      <c r="M43" s="527">
        <v>0</v>
      </c>
    </row>
    <row r="44" spans="1:13">
      <c r="A44" s="531">
        <v>13</v>
      </c>
      <c r="B44" s="532" t="s">
        <v>55</v>
      </c>
      <c r="C44" s="525">
        <v>0</v>
      </c>
      <c r="D44" s="526">
        <v>0</v>
      </c>
      <c r="E44" s="525">
        <v>0</v>
      </c>
      <c r="F44" s="526">
        <v>0</v>
      </c>
      <c r="G44" s="525">
        <v>0</v>
      </c>
      <c r="H44" s="526">
        <v>0</v>
      </c>
      <c r="I44" s="525">
        <v>0</v>
      </c>
      <c r="J44" s="526">
        <v>0</v>
      </c>
      <c r="K44" s="525">
        <v>0</v>
      </c>
      <c r="L44" s="526">
        <v>0</v>
      </c>
      <c r="M44" s="527">
        <v>0</v>
      </c>
    </row>
    <row r="45" spans="1:13">
      <c r="A45" s="531">
        <v>14</v>
      </c>
      <c r="B45" s="532" t="s">
        <v>56</v>
      </c>
      <c r="C45" s="525">
        <v>0</v>
      </c>
      <c r="D45" s="526">
        <v>0</v>
      </c>
      <c r="E45" s="525">
        <v>7436</v>
      </c>
      <c r="F45" s="526">
        <v>114.0826</v>
      </c>
      <c r="G45" s="525">
        <v>1942</v>
      </c>
      <c r="H45" s="526">
        <v>30.3064</v>
      </c>
      <c r="I45" s="525">
        <v>25644</v>
      </c>
      <c r="J45" s="526">
        <v>218.042</v>
      </c>
      <c r="K45" s="525">
        <v>4728</v>
      </c>
      <c r="L45" s="526">
        <v>46.703000000000003</v>
      </c>
      <c r="M45" s="527">
        <v>0</v>
      </c>
    </row>
    <row r="46" spans="1:13">
      <c r="A46" s="531">
        <v>15</v>
      </c>
      <c r="B46" s="532" t="s">
        <v>57</v>
      </c>
      <c r="C46" s="525">
        <v>0</v>
      </c>
      <c r="D46" s="526">
        <v>123.43</v>
      </c>
      <c r="E46" s="525">
        <v>5305</v>
      </c>
      <c r="F46" s="526">
        <v>82.75</v>
      </c>
      <c r="G46" s="525">
        <v>5305</v>
      </c>
      <c r="H46" s="526">
        <v>82.75</v>
      </c>
      <c r="I46" s="525">
        <v>78537</v>
      </c>
      <c r="J46" s="526">
        <v>145.59530000000001</v>
      </c>
      <c r="K46" s="525">
        <v>78537</v>
      </c>
      <c r="L46" s="526">
        <v>145.59530000000001</v>
      </c>
      <c r="M46" s="527">
        <v>0</v>
      </c>
    </row>
    <row r="47" spans="1:13">
      <c r="A47" s="531">
        <v>16</v>
      </c>
      <c r="B47" s="532" t="s">
        <v>58</v>
      </c>
      <c r="C47" s="525">
        <v>0</v>
      </c>
      <c r="D47" s="526">
        <v>0</v>
      </c>
      <c r="E47" s="525">
        <v>0</v>
      </c>
      <c r="F47" s="526">
        <v>0</v>
      </c>
      <c r="G47" s="525">
        <v>0</v>
      </c>
      <c r="H47" s="526">
        <v>0</v>
      </c>
      <c r="I47" s="525">
        <v>0</v>
      </c>
      <c r="J47" s="526">
        <v>0</v>
      </c>
      <c r="K47" s="525">
        <v>0</v>
      </c>
      <c r="L47" s="526">
        <v>0</v>
      </c>
      <c r="M47" s="527">
        <v>0</v>
      </c>
    </row>
    <row r="48" spans="1:13">
      <c r="A48" s="531">
        <v>17</v>
      </c>
      <c r="B48" s="532" t="s">
        <v>59</v>
      </c>
      <c r="C48" s="525">
        <v>0</v>
      </c>
      <c r="D48" s="526">
        <v>0</v>
      </c>
      <c r="E48" s="525">
        <v>5362</v>
      </c>
      <c r="F48" s="526">
        <v>87.82</v>
      </c>
      <c r="G48" s="525">
        <v>5312</v>
      </c>
      <c r="H48" s="526">
        <v>87.19</v>
      </c>
      <c r="I48" s="525">
        <v>12352</v>
      </c>
      <c r="J48" s="526">
        <v>116.02</v>
      </c>
      <c r="K48" s="525">
        <v>12015</v>
      </c>
      <c r="L48" s="526">
        <v>113.91</v>
      </c>
      <c r="M48" s="527">
        <v>0</v>
      </c>
    </row>
    <row r="49" spans="1:13">
      <c r="A49" s="531">
        <v>18</v>
      </c>
      <c r="B49" s="532" t="s">
        <v>60</v>
      </c>
      <c r="C49" s="525">
        <v>0</v>
      </c>
      <c r="D49" s="526">
        <v>0</v>
      </c>
      <c r="E49" s="525">
        <v>0</v>
      </c>
      <c r="F49" s="526">
        <v>0</v>
      </c>
      <c r="G49" s="525">
        <v>0</v>
      </c>
      <c r="H49" s="526">
        <v>0</v>
      </c>
      <c r="I49" s="525">
        <v>0</v>
      </c>
      <c r="J49" s="526">
        <v>0</v>
      </c>
      <c r="K49" s="525">
        <v>0</v>
      </c>
      <c r="L49" s="526">
        <v>0</v>
      </c>
      <c r="M49" s="527">
        <v>0</v>
      </c>
    </row>
    <row r="50" spans="1:13" ht="27.75">
      <c r="A50" s="531"/>
      <c r="B50" s="529" t="s">
        <v>61</v>
      </c>
      <c r="C50" s="529">
        <f>SUM(C32:C49)</f>
        <v>0</v>
      </c>
      <c r="D50" s="530">
        <f t="shared" ref="D50:M50" si="2">SUM(D32:D49)</f>
        <v>123.43</v>
      </c>
      <c r="E50" s="529">
        <f t="shared" si="2"/>
        <v>21428</v>
      </c>
      <c r="F50" s="530">
        <f t="shared" si="2"/>
        <v>446.96659999999997</v>
      </c>
      <c r="G50" s="529">
        <f t="shared" si="2"/>
        <v>15128</v>
      </c>
      <c r="H50" s="530">
        <f t="shared" si="2"/>
        <v>337.78449999999998</v>
      </c>
      <c r="I50" s="529">
        <f t="shared" si="2"/>
        <v>154492</v>
      </c>
      <c r="J50" s="530">
        <f t="shared" si="2"/>
        <v>871.50909999999999</v>
      </c>
      <c r="K50" s="529">
        <f t="shared" si="2"/>
        <v>115952</v>
      </c>
      <c r="L50" s="530">
        <f t="shared" si="2"/>
        <v>631.8347</v>
      </c>
      <c r="M50" s="529">
        <f t="shared" si="2"/>
        <v>0</v>
      </c>
    </row>
    <row r="51" spans="1:13" ht="27.75">
      <c r="A51" s="533" t="s">
        <v>62</v>
      </c>
      <c r="B51" s="529" t="s">
        <v>63</v>
      </c>
      <c r="C51" s="529"/>
      <c r="D51" s="530"/>
      <c r="E51" s="529"/>
      <c r="F51" s="530"/>
      <c r="G51" s="529"/>
      <c r="H51" s="530"/>
      <c r="I51" s="529"/>
      <c r="J51" s="530"/>
      <c r="K51" s="529"/>
      <c r="L51" s="530"/>
      <c r="M51" s="64"/>
    </row>
    <row r="52" spans="1:13">
      <c r="A52" s="531">
        <v>1</v>
      </c>
      <c r="B52" s="532" t="s">
        <v>64</v>
      </c>
      <c r="C52" s="536">
        <v>0</v>
      </c>
      <c r="D52" s="535">
        <v>0</v>
      </c>
      <c r="E52" s="536">
        <v>2088</v>
      </c>
      <c r="F52" s="535">
        <v>8.8699999999999992</v>
      </c>
      <c r="G52" s="536">
        <v>2060</v>
      </c>
      <c r="H52" s="535">
        <v>8.27</v>
      </c>
      <c r="I52" s="536">
        <v>7232</v>
      </c>
      <c r="J52" s="535">
        <v>86.56</v>
      </c>
      <c r="K52" s="536">
        <v>6297</v>
      </c>
      <c r="L52" s="535">
        <v>68.38</v>
      </c>
      <c r="M52" s="536">
        <v>900</v>
      </c>
    </row>
    <row r="53" spans="1:13">
      <c r="A53" s="531">
        <v>2</v>
      </c>
      <c r="B53" s="532" t="s">
        <v>65</v>
      </c>
      <c r="C53" s="536">
        <v>18500</v>
      </c>
      <c r="D53" s="535">
        <v>0</v>
      </c>
      <c r="E53" s="536">
        <v>3020</v>
      </c>
      <c r="F53" s="535">
        <v>70.790000000000006</v>
      </c>
      <c r="G53" s="536">
        <v>2597</v>
      </c>
      <c r="H53" s="535">
        <v>60.88</v>
      </c>
      <c r="I53" s="536">
        <v>18568</v>
      </c>
      <c r="J53" s="535">
        <v>184.66</v>
      </c>
      <c r="K53" s="536">
        <v>16525</v>
      </c>
      <c r="L53" s="535">
        <v>164.34</v>
      </c>
      <c r="M53" s="536">
        <v>1000</v>
      </c>
    </row>
    <row r="54" spans="1:13">
      <c r="A54" s="531">
        <v>3</v>
      </c>
      <c r="B54" s="532" t="s">
        <v>66</v>
      </c>
      <c r="C54" s="536">
        <v>0</v>
      </c>
      <c r="D54" s="535">
        <v>0</v>
      </c>
      <c r="E54" s="536">
        <v>327</v>
      </c>
      <c r="F54" s="535">
        <v>6.3437999999999999</v>
      </c>
      <c r="G54" s="536">
        <v>297</v>
      </c>
      <c r="H54" s="535">
        <v>5.7093999999999996</v>
      </c>
      <c r="I54" s="536">
        <v>4961</v>
      </c>
      <c r="J54" s="535">
        <v>55.890799999999999</v>
      </c>
      <c r="K54" s="536">
        <v>4266</v>
      </c>
      <c r="L54" s="535">
        <v>46.024000000000001</v>
      </c>
      <c r="M54" s="536">
        <v>0</v>
      </c>
    </row>
    <row r="55" spans="1:13" ht="27.75">
      <c r="A55" s="531"/>
      <c r="B55" s="529" t="s">
        <v>67</v>
      </c>
      <c r="C55" s="537">
        <f>SUM(C52:C54)</f>
        <v>18500</v>
      </c>
      <c r="D55" s="538">
        <f t="shared" ref="D55:M55" si="3">SUM(D52:D54)</f>
        <v>0</v>
      </c>
      <c r="E55" s="537">
        <f t="shared" si="3"/>
        <v>5435</v>
      </c>
      <c r="F55" s="538">
        <f t="shared" si="3"/>
        <v>86.003800000000012</v>
      </c>
      <c r="G55" s="537">
        <f t="shared" si="3"/>
        <v>4954</v>
      </c>
      <c r="H55" s="538">
        <f t="shared" si="3"/>
        <v>74.859400000000008</v>
      </c>
      <c r="I55" s="537">
        <f t="shared" si="3"/>
        <v>30761</v>
      </c>
      <c r="J55" s="538">
        <f t="shared" si="3"/>
        <v>327.11080000000004</v>
      </c>
      <c r="K55" s="537">
        <f t="shared" si="3"/>
        <v>27088</v>
      </c>
      <c r="L55" s="538">
        <f t="shared" si="3"/>
        <v>278.74400000000003</v>
      </c>
      <c r="M55" s="537">
        <f t="shared" si="3"/>
        <v>1900</v>
      </c>
    </row>
    <row r="56" spans="1:13" ht="27.75">
      <c r="A56" s="529" t="s">
        <v>68</v>
      </c>
      <c r="B56" s="524"/>
      <c r="C56" s="529">
        <f>SUM(C12+C30+C50)</f>
        <v>0</v>
      </c>
      <c r="D56" s="530">
        <f t="shared" ref="D56:M56" si="4">SUM(D12+D30+D50)</f>
        <v>123.43</v>
      </c>
      <c r="E56" s="529">
        <f t="shared" si="4"/>
        <v>28716</v>
      </c>
      <c r="F56" s="530">
        <f t="shared" si="4"/>
        <v>694.0865</v>
      </c>
      <c r="G56" s="529">
        <f t="shared" si="4"/>
        <v>21296</v>
      </c>
      <c r="H56" s="530">
        <f t="shared" si="4"/>
        <v>507.8227</v>
      </c>
      <c r="I56" s="529">
        <f t="shared" si="4"/>
        <v>178915</v>
      </c>
      <c r="J56" s="530">
        <f t="shared" si="4"/>
        <v>1483.6368</v>
      </c>
      <c r="K56" s="529">
        <f t="shared" si="4"/>
        <v>131743</v>
      </c>
      <c r="L56" s="530">
        <f t="shared" si="4"/>
        <v>1015.1576</v>
      </c>
      <c r="M56" s="529">
        <f t="shared" si="4"/>
        <v>4749</v>
      </c>
    </row>
    <row r="57" spans="1:13" ht="27.75">
      <c r="A57" s="529" t="s">
        <v>145</v>
      </c>
      <c r="B57" s="525"/>
      <c r="C57" s="537">
        <f>SUM(C12+C30+C50+C55)</f>
        <v>18500</v>
      </c>
      <c r="D57" s="538">
        <f t="shared" ref="D57:M57" si="5">SUM(D12+D30+D50+D55)</f>
        <v>123.43</v>
      </c>
      <c r="E57" s="537">
        <f t="shared" si="5"/>
        <v>34151</v>
      </c>
      <c r="F57" s="538">
        <f t="shared" si="5"/>
        <v>780.09030000000007</v>
      </c>
      <c r="G57" s="537">
        <f t="shared" si="5"/>
        <v>26250</v>
      </c>
      <c r="H57" s="538">
        <f t="shared" si="5"/>
        <v>582.68209999999999</v>
      </c>
      <c r="I57" s="537">
        <f t="shared" si="5"/>
        <v>209676</v>
      </c>
      <c r="J57" s="538">
        <f t="shared" si="5"/>
        <v>1810.7476000000001</v>
      </c>
      <c r="K57" s="537">
        <f t="shared" si="5"/>
        <v>158831</v>
      </c>
      <c r="L57" s="538">
        <f t="shared" si="5"/>
        <v>1293.9016000000001</v>
      </c>
      <c r="M57" s="537">
        <f t="shared" si="5"/>
        <v>6649</v>
      </c>
    </row>
    <row r="58" spans="1:13" ht="27.75">
      <c r="A58" s="533" t="s">
        <v>70</v>
      </c>
      <c r="B58" s="529" t="s">
        <v>71</v>
      </c>
      <c r="C58" s="529"/>
      <c r="D58" s="530"/>
      <c r="E58" s="529"/>
      <c r="F58" s="530"/>
      <c r="G58" s="529"/>
      <c r="H58" s="530"/>
      <c r="I58" s="529"/>
      <c r="J58" s="530"/>
      <c r="K58" s="529"/>
      <c r="L58" s="530"/>
      <c r="M58" s="64"/>
    </row>
    <row r="59" spans="1:13">
      <c r="A59" s="531">
        <v>1</v>
      </c>
      <c r="B59" s="532" t="s">
        <v>72</v>
      </c>
      <c r="C59" s="534">
        <v>0</v>
      </c>
      <c r="D59" s="535">
        <v>0</v>
      </c>
      <c r="E59" s="534">
        <v>0</v>
      </c>
      <c r="F59" s="535">
        <v>0</v>
      </c>
      <c r="G59" s="534">
        <v>0</v>
      </c>
      <c r="H59" s="535">
        <v>0</v>
      </c>
      <c r="I59" s="534">
        <v>0</v>
      </c>
      <c r="J59" s="535">
        <v>0</v>
      </c>
      <c r="K59" s="534">
        <v>0</v>
      </c>
      <c r="L59" s="535">
        <v>0</v>
      </c>
      <c r="M59" s="536">
        <v>0</v>
      </c>
    </row>
    <row r="60" spans="1:13">
      <c r="A60" s="531">
        <v>2</v>
      </c>
      <c r="B60" s="532" t="s">
        <v>73</v>
      </c>
      <c r="C60" s="534">
        <v>838</v>
      </c>
      <c r="D60" s="535">
        <v>0.10249999999999999</v>
      </c>
      <c r="E60" s="534">
        <v>63</v>
      </c>
      <c r="F60" s="535">
        <v>1.2800000000000001E-2</v>
      </c>
      <c r="G60" s="534">
        <v>15</v>
      </c>
      <c r="H60" s="535">
        <v>3.5999999999999999E-3</v>
      </c>
      <c r="I60" s="534">
        <v>3117</v>
      </c>
      <c r="J60" s="535">
        <v>0.24149999999999999</v>
      </c>
      <c r="K60" s="534">
        <v>1040</v>
      </c>
      <c r="L60" s="535">
        <v>9.8400000000000001E-2</v>
      </c>
      <c r="M60" s="536">
        <v>216</v>
      </c>
    </row>
    <row r="61" spans="1:13">
      <c r="A61" s="531">
        <v>3</v>
      </c>
      <c r="B61" s="532" t="s">
        <v>74</v>
      </c>
      <c r="C61" s="534">
        <v>0</v>
      </c>
      <c r="D61" s="535">
        <v>0</v>
      </c>
      <c r="E61" s="534">
        <v>0</v>
      </c>
      <c r="F61" s="535">
        <v>0</v>
      </c>
      <c r="G61" s="534">
        <v>0</v>
      </c>
      <c r="H61" s="535">
        <v>0</v>
      </c>
      <c r="I61" s="534">
        <v>0</v>
      </c>
      <c r="J61" s="535">
        <v>0</v>
      </c>
      <c r="K61" s="534">
        <v>0</v>
      </c>
      <c r="L61" s="535">
        <v>0</v>
      </c>
      <c r="M61" s="536">
        <v>0</v>
      </c>
    </row>
    <row r="62" spans="1:13" ht="27.75">
      <c r="A62" s="533"/>
      <c r="B62" s="529" t="s">
        <v>75</v>
      </c>
      <c r="C62" s="528">
        <f>SUM(C59:C61)</f>
        <v>838</v>
      </c>
      <c r="D62" s="538">
        <f t="shared" ref="D62:M62" si="6">SUM(D59:D61)</f>
        <v>0.10249999999999999</v>
      </c>
      <c r="E62" s="528">
        <f t="shared" si="6"/>
        <v>63</v>
      </c>
      <c r="F62" s="538">
        <f t="shared" si="6"/>
        <v>1.2800000000000001E-2</v>
      </c>
      <c r="G62" s="528">
        <f t="shared" si="6"/>
        <v>15</v>
      </c>
      <c r="H62" s="538">
        <f t="shared" si="6"/>
        <v>3.5999999999999999E-3</v>
      </c>
      <c r="I62" s="528">
        <f t="shared" si="6"/>
        <v>3117</v>
      </c>
      <c r="J62" s="538">
        <f t="shared" si="6"/>
        <v>0.24149999999999999</v>
      </c>
      <c r="K62" s="528">
        <f t="shared" si="6"/>
        <v>1040</v>
      </c>
      <c r="L62" s="538">
        <f t="shared" si="6"/>
        <v>9.8400000000000001E-2</v>
      </c>
      <c r="M62" s="528">
        <f t="shared" si="6"/>
        <v>216</v>
      </c>
    </row>
    <row r="63" spans="1:13" ht="27.75">
      <c r="A63" s="533" t="s">
        <v>76</v>
      </c>
      <c r="B63" s="539" t="s">
        <v>77</v>
      </c>
      <c r="C63" s="529">
        <v>0</v>
      </c>
      <c r="D63" s="530">
        <v>0</v>
      </c>
      <c r="E63" s="529">
        <v>0</v>
      </c>
      <c r="F63" s="530">
        <v>0</v>
      </c>
      <c r="G63" s="529">
        <v>0</v>
      </c>
      <c r="H63" s="530">
        <v>0</v>
      </c>
      <c r="I63" s="529">
        <v>0</v>
      </c>
      <c r="J63" s="530">
        <v>0</v>
      </c>
      <c r="K63" s="529">
        <v>0</v>
      </c>
      <c r="L63" s="530">
        <v>0</v>
      </c>
      <c r="M63" s="64">
        <v>0</v>
      </c>
    </row>
    <row r="64" spans="1:13" ht="27.75">
      <c r="A64" s="533"/>
      <c r="B64" s="529" t="s">
        <v>78</v>
      </c>
      <c r="C64" s="529">
        <f>SUM(C63)</f>
        <v>0</v>
      </c>
      <c r="D64" s="530">
        <f t="shared" ref="D64:M64" si="7">SUM(D63)</f>
        <v>0</v>
      </c>
      <c r="E64" s="529">
        <f t="shared" si="7"/>
        <v>0</v>
      </c>
      <c r="F64" s="530">
        <f t="shared" si="7"/>
        <v>0</v>
      </c>
      <c r="G64" s="529">
        <f t="shared" si="7"/>
        <v>0</v>
      </c>
      <c r="H64" s="530">
        <f t="shared" si="7"/>
        <v>0</v>
      </c>
      <c r="I64" s="529">
        <f t="shared" si="7"/>
        <v>0</v>
      </c>
      <c r="J64" s="530">
        <f t="shared" si="7"/>
        <v>0</v>
      </c>
      <c r="K64" s="529">
        <f t="shared" si="7"/>
        <v>0</v>
      </c>
      <c r="L64" s="530">
        <f t="shared" si="7"/>
        <v>0</v>
      </c>
      <c r="M64" s="529">
        <f t="shared" si="7"/>
        <v>0</v>
      </c>
    </row>
    <row r="65" spans="1:13" ht="27.75">
      <c r="A65" s="533" t="s">
        <v>79</v>
      </c>
      <c r="B65" s="529" t="s">
        <v>80</v>
      </c>
      <c r="C65" s="529"/>
      <c r="D65" s="530"/>
      <c r="E65" s="529"/>
      <c r="F65" s="530"/>
      <c r="G65" s="529"/>
      <c r="H65" s="530"/>
      <c r="I65" s="529"/>
      <c r="J65" s="530"/>
      <c r="K65" s="529"/>
      <c r="L65" s="530"/>
      <c r="M65" s="64"/>
    </row>
    <row r="66" spans="1:13" ht="27.75">
      <c r="A66" s="533">
        <v>1</v>
      </c>
      <c r="B66" s="532" t="s">
        <v>81</v>
      </c>
      <c r="C66" s="534">
        <v>0</v>
      </c>
      <c r="D66" s="535">
        <v>0</v>
      </c>
      <c r="E66" s="534">
        <v>3002</v>
      </c>
      <c r="F66" s="535">
        <v>92.79</v>
      </c>
      <c r="G66" s="534">
        <v>1681</v>
      </c>
      <c r="H66" s="535">
        <v>48.83</v>
      </c>
      <c r="I66" s="534">
        <v>10878</v>
      </c>
      <c r="J66" s="535">
        <v>120.11</v>
      </c>
      <c r="K66" s="534">
        <v>6201</v>
      </c>
      <c r="L66" s="535">
        <v>68.459999999999994</v>
      </c>
      <c r="M66" s="536">
        <v>0</v>
      </c>
    </row>
    <row r="67" spans="1:13" ht="27.75">
      <c r="A67" s="533">
        <v>2</v>
      </c>
      <c r="B67" s="532" t="s">
        <v>82</v>
      </c>
      <c r="C67" s="534">
        <v>0</v>
      </c>
      <c r="D67" s="535">
        <v>0</v>
      </c>
      <c r="E67" s="534">
        <v>85439</v>
      </c>
      <c r="F67" s="535">
        <v>268.43</v>
      </c>
      <c r="G67" s="534">
        <v>28851</v>
      </c>
      <c r="H67" s="535">
        <v>95.89</v>
      </c>
      <c r="I67" s="534">
        <v>227205</v>
      </c>
      <c r="J67" s="535">
        <v>445.23</v>
      </c>
      <c r="K67" s="534">
        <v>68240</v>
      </c>
      <c r="L67" s="535">
        <v>157.84</v>
      </c>
      <c r="M67" s="536">
        <v>0</v>
      </c>
    </row>
    <row r="68" spans="1:13" ht="27.75">
      <c r="A68" s="533"/>
      <c r="B68" s="529" t="s">
        <v>83</v>
      </c>
      <c r="C68" s="529">
        <f>SUM(C66:C67)</f>
        <v>0</v>
      </c>
      <c r="D68" s="530">
        <f t="shared" ref="D68:M68" si="8">SUM(D66:D67)</f>
        <v>0</v>
      </c>
      <c r="E68" s="529">
        <f t="shared" si="8"/>
        <v>88441</v>
      </c>
      <c r="F68" s="530">
        <f t="shared" si="8"/>
        <v>361.22</v>
      </c>
      <c r="G68" s="529">
        <f t="shared" si="8"/>
        <v>30532</v>
      </c>
      <c r="H68" s="530">
        <f t="shared" si="8"/>
        <v>144.72</v>
      </c>
      <c r="I68" s="529">
        <f t="shared" si="8"/>
        <v>238083</v>
      </c>
      <c r="J68" s="530">
        <f t="shared" si="8"/>
        <v>565.34</v>
      </c>
      <c r="K68" s="529">
        <f t="shared" si="8"/>
        <v>74441</v>
      </c>
      <c r="L68" s="530">
        <f t="shared" si="8"/>
        <v>226.3</v>
      </c>
      <c r="M68" s="529">
        <f t="shared" si="8"/>
        <v>0</v>
      </c>
    </row>
    <row r="69" spans="1:13" ht="27.75">
      <c r="A69" s="533"/>
      <c r="B69" s="529" t="s">
        <v>130</v>
      </c>
      <c r="C69" s="64">
        <f>SUM(C57+C62+C64+C68)</f>
        <v>19338</v>
      </c>
      <c r="D69" s="530">
        <f t="shared" ref="D69:M69" si="9">SUM(D57+D62+D64+D68)</f>
        <v>123.53250000000001</v>
      </c>
      <c r="E69" s="64">
        <f t="shared" si="9"/>
        <v>122655</v>
      </c>
      <c r="F69" s="530">
        <f t="shared" si="9"/>
        <v>1141.3231000000001</v>
      </c>
      <c r="G69" s="64">
        <f t="shared" si="9"/>
        <v>56797</v>
      </c>
      <c r="H69" s="530">
        <f t="shared" si="9"/>
        <v>727.40570000000002</v>
      </c>
      <c r="I69" s="64">
        <f t="shared" si="9"/>
        <v>450876</v>
      </c>
      <c r="J69" s="530">
        <f t="shared" si="9"/>
        <v>2376.3291000000004</v>
      </c>
      <c r="K69" s="64">
        <f t="shared" si="9"/>
        <v>234312</v>
      </c>
      <c r="L69" s="530">
        <f t="shared" si="9"/>
        <v>1520.3000000000002</v>
      </c>
      <c r="M69" s="64">
        <f t="shared" si="9"/>
        <v>6865</v>
      </c>
    </row>
  </sheetData>
  <mergeCells count="15">
    <mergeCell ref="E1:H1"/>
    <mergeCell ref="A3:M3"/>
    <mergeCell ref="A4:A5"/>
    <mergeCell ref="B4:B5"/>
    <mergeCell ref="C4:D4"/>
    <mergeCell ref="E4:H4"/>
    <mergeCell ref="I4:L4"/>
    <mergeCell ref="M4:M6"/>
    <mergeCell ref="C5:C6"/>
    <mergeCell ref="D5:D6"/>
    <mergeCell ref="E5:F5"/>
    <mergeCell ref="G5:H5"/>
    <mergeCell ref="I5:J5"/>
    <mergeCell ref="K5:L5"/>
    <mergeCell ref="A13:B13"/>
  </mergeCells>
  <pageMargins left="0.7" right="0.7" top="0.75" bottom="0.75" header="0.3" footer="0.3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71"/>
  <sheetViews>
    <sheetView workbookViewId="0">
      <selection activeCell="O17" sqref="O17"/>
    </sheetView>
  </sheetViews>
  <sheetFormatPr defaultRowHeight="15.75"/>
  <cols>
    <col min="1" max="1" width="6.5703125" style="23" customWidth="1"/>
    <col min="2" max="2" width="37" style="23" customWidth="1"/>
    <col min="3" max="3" width="11.85546875" style="1" bestFit="1" customWidth="1"/>
    <col min="4" max="4" width="11.28515625" style="1" customWidth="1"/>
    <col min="5" max="5" width="11.85546875" style="1" bestFit="1" customWidth="1"/>
    <col min="6" max="6" width="11.42578125" style="1" customWidth="1"/>
    <col min="7" max="7" width="11.5703125" style="1" bestFit="1" customWidth="1"/>
    <col min="8" max="10" width="11.85546875" style="24" bestFit="1" customWidth="1"/>
    <col min="11" max="11" width="11.140625" style="24" customWidth="1"/>
    <col min="12" max="12" width="11.85546875" style="24" bestFit="1" customWidth="1"/>
    <col min="13" max="13" width="17.5703125" style="1" customWidth="1"/>
    <col min="14" max="15" width="11.42578125" style="1" customWidth="1"/>
    <col min="16" max="16384" width="9.140625" style="1"/>
  </cols>
  <sheetData>
    <row r="1" spans="1:13">
      <c r="A1" s="659"/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</row>
    <row r="2" spans="1:13" ht="27">
      <c r="A2" s="986" t="s">
        <v>628</v>
      </c>
      <c r="B2" s="986"/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986"/>
    </row>
    <row r="3" spans="1:13" ht="20.25">
      <c r="A3" s="987" t="s">
        <v>629</v>
      </c>
      <c r="B3" s="987"/>
      <c r="C3" s="987"/>
      <c r="D3" s="987"/>
      <c r="E3" s="987"/>
      <c r="F3" s="987"/>
      <c r="G3" s="987"/>
      <c r="H3" s="987"/>
      <c r="I3" s="987"/>
      <c r="J3" s="987"/>
      <c r="K3" s="987"/>
      <c r="L3" s="987"/>
      <c r="M3" s="987"/>
    </row>
    <row r="4" spans="1:13">
      <c r="A4" s="22" t="s">
        <v>3</v>
      </c>
      <c r="B4" s="988" t="s">
        <v>94</v>
      </c>
      <c r="C4" s="989" t="s">
        <v>630</v>
      </c>
      <c r="D4" s="990"/>
      <c r="E4" s="990"/>
      <c r="F4" s="990"/>
      <c r="G4" s="991"/>
      <c r="H4" s="992" t="s">
        <v>631</v>
      </c>
      <c r="I4" s="993"/>
      <c r="J4" s="993"/>
      <c r="K4" s="993"/>
      <c r="L4" s="993"/>
      <c r="M4" s="994" t="s">
        <v>632</v>
      </c>
    </row>
    <row r="5" spans="1:13">
      <c r="A5" s="22"/>
      <c r="B5" s="988"/>
      <c r="C5" s="996" t="str">
        <f>[1]Deposit!C6</f>
        <v xml:space="preserve"> AS AT  MARCH 2018</v>
      </c>
      <c r="D5" s="997"/>
      <c r="E5" s="997"/>
      <c r="F5" s="997"/>
      <c r="G5" s="998"/>
      <c r="H5" s="999" t="str">
        <f>[1]Deposit!H6</f>
        <v xml:space="preserve"> AS AT  SEPT 2018</v>
      </c>
      <c r="I5" s="1000"/>
      <c r="J5" s="1000"/>
      <c r="K5" s="1000"/>
      <c r="L5" s="1000"/>
      <c r="M5" s="995"/>
    </row>
    <row r="6" spans="1:13">
      <c r="A6" s="22" t="s">
        <v>105</v>
      </c>
      <c r="B6" s="988"/>
      <c r="C6" s="540" t="s">
        <v>216</v>
      </c>
      <c r="D6" s="540" t="s">
        <v>217</v>
      </c>
      <c r="E6" s="540" t="s">
        <v>218</v>
      </c>
      <c r="F6" s="540" t="s">
        <v>89</v>
      </c>
      <c r="G6" s="541" t="s">
        <v>14</v>
      </c>
      <c r="H6" s="540" t="s">
        <v>216</v>
      </c>
      <c r="I6" s="540" t="s">
        <v>217</v>
      </c>
      <c r="J6" s="540" t="s">
        <v>218</v>
      </c>
      <c r="K6" s="540" t="s">
        <v>89</v>
      </c>
      <c r="L6" s="541" t="s">
        <v>14</v>
      </c>
      <c r="M6" s="995"/>
    </row>
    <row r="7" spans="1:13">
      <c r="A7" s="22" t="s">
        <v>15</v>
      </c>
      <c r="B7" s="22" t="s">
        <v>16</v>
      </c>
      <c r="C7" s="542"/>
      <c r="D7" s="542"/>
      <c r="E7" s="542"/>
      <c r="F7" s="542"/>
      <c r="G7" s="542"/>
      <c r="H7" s="542"/>
      <c r="I7" s="542"/>
      <c r="J7" s="542"/>
      <c r="K7" s="542"/>
      <c r="L7" s="543"/>
      <c r="M7" s="51"/>
    </row>
    <row r="8" spans="1:13">
      <c r="A8" s="540">
        <v>1</v>
      </c>
      <c r="B8" s="22" t="str">
        <f>[1]Advance!B9</f>
        <v>Canara Bank</v>
      </c>
      <c r="C8" s="542">
        <f>[1]Advance!C9/[1]Deposit!C9*100</f>
        <v>107.20646437994723</v>
      </c>
      <c r="D8" s="542">
        <f>[1]Advance!D9/[1]Deposit!D9*100</f>
        <v>104.28327158734683</v>
      </c>
      <c r="E8" s="542">
        <f>[1]Advance!E9/[1]Deposit!E9*100</f>
        <v>60.583480951318656</v>
      </c>
      <c r="F8" s="542">
        <f>[1]Advance!F9/[1]Deposit!F9*100</f>
        <v>60.175634869592109</v>
      </c>
      <c r="G8" s="542">
        <f>[1]Advance!G9/[1]Deposit!G9*100</f>
        <v>69.137555379016888</v>
      </c>
      <c r="H8" s="542">
        <f>[1]Advance!H9/[1]Deposit!H9*100</f>
        <v>113.3157826756737</v>
      </c>
      <c r="I8" s="542">
        <f>[1]Advance!I9/[1]Deposit!I9*100</f>
        <v>105.7377178837513</v>
      </c>
      <c r="J8" s="542">
        <f>[1]Advance!J9/[1]Deposit!J9*100</f>
        <v>59.369688938584211</v>
      </c>
      <c r="K8" s="542">
        <f>[1]Advance!K9/[1]Deposit!K9*100</f>
        <v>62.607761860908376</v>
      </c>
      <c r="L8" s="543">
        <f>[1]Advance!L9/[1]Deposit!L9*100</f>
        <v>70.668814978290229</v>
      </c>
      <c r="M8" s="52">
        <f>L8-G8</f>
        <v>1.5312595992733407</v>
      </c>
    </row>
    <row r="9" spans="1:13">
      <c r="A9" s="540">
        <v>2</v>
      </c>
      <c r="B9" s="22" t="str">
        <f>[1]Advance!B10</f>
        <v>Corporation Bank</v>
      </c>
      <c r="C9" s="542">
        <f>[1]Advance!C10/[1]Deposit!C10*100</f>
        <v>85.190768736149309</v>
      </c>
      <c r="D9" s="542">
        <f>[1]Advance!D10/[1]Deposit!D10*100</f>
        <v>77.424548357264456</v>
      </c>
      <c r="E9" s="542">
        <f>[1]Advance!E10/[1]Deposit!E10*100</f>
        <v>61.703098902982568</v>
      </c>
      <c r="F9" s="542">
        <f>[1]Advance!F10/[1]Deposit!F10*100</f>
        <v>49.248704121868336</v>
      </c>
      <c r="G9" s="542">
        <f>[1]Advance!G10/[1]Deposit!G10*100</f>
        <v>60.1258168660477</v>
      </c>
      <c r="H9" s="542">
        <f>[1]Advance!H10/[1]Deposit!H10*100</f>
        <v>96.378102188213205</v>
      </c>
      <c r="I9" s="542">
        <f>[1]Advance!I10/[1]Deposit!I10*100</f>
        <v>87.746521527885506</v>
      </c>
      <c r="J9" s="542">
        <f>[1]Advance!J10/[1]Deposit!J10*100</f>
        <v>53.107920133935771</v>
      </c>
      <c r="K9" s="542">
        <f>[1]Advance!K10/[1]Deposit!K10*100</f>
        <v>61.986803403699497</v>
      </c>
      <c r="L9" s="543">
        <f>[1]Advance!L10/[1]Deposit!L10*100</f>
        <v>66.563321089191589</v>
      </c>
      <c r="M9" s="52">
        <f t="shared" ref="M9:M12" si="0">L9-G9</f>
        <v>6.4375042231438897</v>
      </c>
    </row>
    <row r="10" spans="1:13">
      <c r="A10" s="540">
        <v>3</v>
      </c>
      <c r="B10" s="22" t="str">
        <f>[1]Advance!B11</f>
        <v>Syndicate Bank</v>
      </c>
      <c r="C10" s="542">
        <f>[1]Advance!C11/[1]Deposit!C11*100</f>
        <v>96.679181526589389</v>
      </c>
      <c r="D10" s="542">
        <f>[1]Advance!D11/[1]Deposit!D11*100</f>
        <v>92.974666680319146</v>
      </c>
      <c r="E10" s="542">
        <f>[1]Advance!E11/[1]Deposit!E11*100</f>
        <v>65.384049571379677</v>
      </c>
      <c r="F10" s="542">
        <f>[1]Advance!F11/[1]Deposit!F11*100</f>
        <v>58.458342320467871</v>
      </c>
      <c r="G10" s="542">
        <f>[1]Advance!G11/[1]Deposit!G11*100</f>
        <v>72.497287762350084</v>
      </c>
      <c r="H10" s="542">
        <f>[1]Advance!H11/[1]Deposit!H11*100</f>
        <v>99.068250325187435</v>
      </c>
      <c r="I10" s="542">
        <f>[1]Advance!I11/[1]Deposit!I11*100</f>
        <v>87.661963850609965</v>
      </c>
      <c r="J10" s="542">
        <f>[1]Advance!J11/[1]Deposit!J11*100</f>
        <v>61.929796676933179</v>
      </c>
      <c r="K10" s="542">
        <f>[1]Advance!K11/[1]Deposit!K11*100</f>
        <v>49.590222347417495</v>
      </c>
      <c r="L10" s="543">
        <f>[1]Advance!L11/[1]Deposit!L11*100</f>
        <v>67.975117361553998</v>
      </c>
      <c r="M10" s="52">
        <f t="shared" si="0"/>
        <v>-4.5221704007960852</v>
      </c>
    </row>
    <row r="11" spans="1:13">
      <c r="A11" s="540">
        <v>4</v>
      </c>
      <c r="B11" s="22" t="str">
        <f>[1]Advance!B12</f>
        <v>State Bank of India</v>
      </c>
      <c r="C11" s="542">
        <f>[1]Advance!C12/[1]Deposit!C12*100</f>
        <v>76.586371173039254</v>
      </c>
      <c r="D11" s="542">
        <f>[1]Advance!D12/[1]Deposit!D12*100</f>
        <v>59.81893620994402</v>
      </c>
      <c r="E11" s="542">
        <f>[1]Advance!E12/[1]Deposit!E12*100</f>
        <v>46.431592036174187</v>
      </c>
      <c r="F11" s="542">
        <f>[1]Advance!F12/[1]Deposit!F12*100</f>
        <v>75.701791590027796</v>
      </c>
      <c r="G11" s="542">
        <f>[1]Advance!G12/[1]Deposit!G12*100</f>
        <v>65.722571621019739</v>
      </c>
      <c r="H11" s="542">
        <f>[1]Advance!H12/[1]Deposit!H12*100</f>
        <v>75.518069380247283</v>
      </c>
      <c r="I11" s="542">
        <f>[1]Advance!I12/[1]Deposit!I12*100</f>
        <v>54.13069304369926</v>
      </c>
      <c r="J11" s="542">
        <f>[1]Advance!J12/[1]Deposit!J12*100</f>
        <v>43.774295803063822</v>
      </c>
      <c r="K11" s="542">
        <f>[1]Advance!K12/[1]Deposit!K12*100</f>
        <v>74.14344627214652</v>
      </c>
      <c r="L11" s="543">
        <f>[1]Advance!L12/[1]Deposit!L12*100</f>
        <v>63.411175756861624</v>
      </c>
      <c r="M11" s="52">
        <f t="shared" si="0"/>
        <v>-2.3113958641581149</v>
      </c>
    </row>
    <row r="12" spans="1:13">
      <c r="A12" s="540">
        <v>5</v>
      </c>
      <c r="B12" s="22" t="str">
        <f>[1]Advance!B13</f>
        <v>Vijaya Bank</v>
      </c>
      <c r="C12" s="542">
        <f>[1]Advance!C13/[1]Deposit!C13*100</f>
        <v>80.374345687495094</v>
      </c>
      <c r="D12" s="542">
        <f>[1]Advance!D13/[1]Deposit!D13*100</f>
        <v>74.780315048031582</v>
      </c>
      <c r="E12" s="542">
        <f>[1]Advance!E13/[1]Deposit!E13*100</f>
        <v>57.873410860435257</v>
      </c>
      <c r="F12" s="542">
        <f>[1]Advance!F13/[1]Deposit!F13*100</f>
        <v>74.171179253992875</v>
      </c>
      <c r="G12" s="542">
        <f>[1]Advance!G13/[1]Deposit!G13*100</f>
        <v>72.197309925404568</v>
      </c>
      <c r="H12" s="542">
        <f>[1]Advance!H13/[1]Deposit!H13*100</f>
        <v>85.702431357335144</v>
      </c>
      <c r="I12" s="542">
        <f>[1]Advance!I13/[1]Deposit!I13*100</f>
        <v>76.753216064940688</v>
      </c>
      <c r="J12" s="542">
        <f>[1]Advance!J13/[1]Deposit!J13*100</f>
        <v>57.894899287732514</v>
      </c>
      <c r="K12" s="542">
        <f>[1]Advance!K13/[1]Deposit!K13*100</f>
        <v>71.496349218796013</v>
      </c>
      <c r="L12" s="543">
        <f>[1]Advance!L13/[1]Deposit!L13*100</f>
        <v>71.627961388841186</v>
      </c>
      <c r="M12" s="52">
        <f t="shared" si="0"/>
        <v>-0.56934853656338191</v>
      </c>
    </row>
    <row r="13" spans="1:13">
      <c r="A13" s="22"/>
      <c r="B13" s="22" t="s">
        <v>22</v>
      </c>
      <c r="C13" s="542">
        <f>[1]Advance!C14/[1]Deposit!C14*100</f>
        <v>89.675607223960881</v>
      </c>
      <c r="D13" s="542">
        <f>[1]Advance!D14/[1]Deposit!D14*100</f>
        <v>75.875004316299496</v>
      </c>
      <c r="E13" s="542">
        <f>[1]Advance!E14/[1]Deposit!E14*100</f>
        <v>54.681668377248016</v>
      </c>
      <c r="F13" s="542">
        <f>[1]Advance!F14/[1]Deposit!F14*100</f>
        <v>66.456708686827199</v>
      </c>
      <c r="G13" s="542">
        <f>[1]Advance!G14/[1]Deposit!G14*100</f>
        <v>67.425635524438434</v>
      </c>
      <c r="H13" s="542">
        <f>[1]Advance!H14/[1]Deposit!H14*100</f>
        <v>93.266750239093042</v>
      </c>
      <c r="I13" s="542">
        <f>[1]Advance!I14/[1]Deposit!I14*100</f>
        <v>73.761013237898553</v>
      </c>
      <c r="J13" s="542">
        <f>[1]Advance!J14/[1]Deposit!J14*100</f>
        <v>51.802231022294507</v>
      </c>
      <c r="K13" s="542">
        <f>[1]Advance!K14/[1]Deposit!K14*100</f>
        <v>67.078211842955227</v>
      </c>
      <c r="L13" s="543">
        <f>[1]Advance!L14/[1]Deposit!L14*100</f>
        <v>66.973039391582631</v>
      </c>
      <c r="M13" s="52">
        <f>L13-G13</f>
        <v>-0.45259613285580258</v>
      </c>
    </row>
    <row r="14" spans="1:13">
      <c r="A14" s="984" t="s">
        <v>108</v>
      </c>
      <c r="B14" s="985"/>
      <c r="C14" s="52"/>
      <c r="D14" s="52"/>
      <c r="E14" s="52"/>
      <c r="F14" s="544"/>
      <c r="G14" s="545"/>
      <c r="H14" s="546"/>
      <c r="I14" s="52"/>
      <c r="J14" s="546"/>
      <c r="K14" s="546"/>
      <c r="L14" s="547"/>
      <c r="M14" s="51"/>
    </row>
    <row r="15" spans="1:13">
      <c r="A15" s="548">
        <v>1</v>
      </c>
      <c r="B15" s="22" t="str">
        <f>[1]Advance!B16</f>
        <v>Allahabad Bank</v>
      </c>
      <c r="C15" s="542">
        <f>[1]Advance!C16/[1]Deposit!C16*100</f>
        <v>48.845401174168295</v>
      </c>
      <c r="D15" s="542">
        <f>[1]Advance!D16/[1]Deposit!D16*100</f>
        <v>42.417279411764703</v>
      </c>
      <c r="E15" s="542">
        <f>[1]Advance!E16/[1]Deposit!E16*100</f>
        <v>55.242826649540035</v>
      </c>
      <c r="F15" s="542">
        <f>[1]Advance!F16/[1]Deposit!F16*100</f>
        <v>204.0493155071652</v>
      </c>
      <c r="G15" s="542">
        <f>[1]Advance!G16/[1]Deposit!G16*100</f>
        <v>152.85603993485205</v>
      </c>
      <c r="H15" s="542">
        <f>[1]Advance!H16/[1]Deposit!H16*100</f>
        <v>52.487656665400685</v>
      </c>
      <c r="I15" s="542">
        <f>[1]Advance!I16/[1]Deposit!I16*100</f>
        <v>52.230602070816822</v>
      </c>
      <c r="J15" s="542">
        <f>[1]Advance!J16/[1]Deposit!J16*100</f>
        <v>56.70531098229673</v>
      </c>
      <c r="K15" s="542">
        <f>[1]Advance!K16/[1]Deposit!K16*100</f>
        <v>194.30814093709574</v>
      </c>
      <c r="L15" s="543">
        <f>[1]Advance!L16/[1]Deposit!L16*100</f>
        <v>151.39629033965724</v>
      </c>
      <c r="M15" s="52">
        <f t="shared" ref="M15:M30" si="1">L15-G15</f>
        <v>-1.4597495951948076</v>
      </c>
    </row>
    <row r="16" spans="1:13">
      <c r="A16" s="548">
        <v>2</v>
      </c>
      <c r="B16" s="22" t="str">
        <f>[1]Advance!B17</f>
        <v>Andhrabank</v>
      </c>
      <c r="C16" s="542">
        <f>[1]Advance!C17/[1]Deposit!C17*100</f>
        <v>238.14410480349343</v>
      </c>
      <c r="D16" s="542">
        <f>[1]Advance!D17/[1]Deposit!D17*100</f>
        <v>276.1316184685262</v>
      </c>
      <c r="E16" s="542">
        <f>[1]Advance!E17/[1]Deposit!E17*100</f>
        <v>139.59835206896193</v>
      </c>
      <c r="F16" s="542">
        <f>[1]Advance!F17/[1]Deposit!F17*100</f>
        <v>71.213971401114179</v>
      </c>
      <c r="G16" s="542">
        <f>[1]Advance!G17/[1]Deposit!G17*100</f>
        <v>84.256277412722596</v>
      </c>
      <c r="H16" s="542">
        <f>[1]Advance!H17/[1]Deposit!H17*100</f>
        <v>243.79802830136092</v>
      </c>
      <c r="I16" s="542">
        <f>[1]Advance!I17/[1]Deposit!I17*100</f>
        <v>192.93476179564365</v>
      </c>
      <c r="J16" s="542">
        <f>[1]Advance!J17/[1]Deposit!J17*100</f>
        <v>154.6621758605994</v>
      </c>
      <c r="K16" s="542">
        <f>[1]Advance!K17/[1]Deposit!K17*100</f>
        <v>73.018496398048043</v>
      </c>
      <c r="L16" s="543">
        <f>[1]Advance!L17/[1]Deposit!L17*100</f>
        <v>86.499566472163366</v>
      </c>
      <c r="M16" s="52">
        <f t="shared" si="1"/>
        <v>2.2432890594407695</v>
      </c>
    </row>
    <row r="17" spans="1:13">
      <c r="A17" s="548">
        <v>3</v>
      </c>
      <c r="B17" s="22" t="str">
        <f>[1]Advance!B18</f>
        <v>Bank of Baroda</v>
      </c>
      <c r="C17" s="542">
        <f>[1]Advance!C18/[1]Deposit!C18*100</f>
        <v>101.36862140850178</v>
      </c>
      <c r="D17" s="542">
        <f>[1]Advance!D18/[1]Deposit!D18*100</f>
        <v>127.07032928154456</v>
      </c>
      <c r="E17" s="542">
        <f>[1]Advance!E18/[1]Deposit!E18*100</f>
        <v>61.353862103038004</v>
      </c>
      <c r="F17" s="542">
        <f>[1]Advance!F18/[1]Deposit!F18*100</f>
        <v>118.41653134491499</v>
      </c>
      <c r="G17" s="542">
        <f>[1]Advance!G18/[1]Deposit!G18*100</f>
        <v>103.47498066810603</v>
      </c>
      <c r="H17" s="542">
        <f>[1]Advance!H18/[1]Deposit!H18*100</f>
        <v>105.40596865621875</v>
      </c>
      <c r="I17" s="542">
        <f>[1]Advance!I18/[1]Deposit!I18*100</f>
        <v>141.9488275894123</v>
      </c>
      <c r="J17" s="542">
        <f>[1]Advance!J18/[1]Deposit!J18*100</f>
        <v>63.383178829469742</v>
      </c>
      <c r="K17" s="542">
        <f>[1]Advance!K18/[1]Deposit!K18*100</f>
        <v>127.69233543332862</v>
      </c>
      <c r="L17" s="543">
        <f>[1]Advance!L18/[1]Deposit!L18*100</f>
        <v>112.17045246998434</v>
      </c>
      <c r="M17" s="52">
        <f t="shared" si="1"/>
        <v>8.6954718018783126</v>
      </c>
    </row>
    <row r="18" spans="1:13">
      <c r="A18" s="548">
        <v>4</v>
      </c>
      <c r="B18" s="22" t="str">
        <f>[1]Advance!B19</f>
        <v>Bank of India</v>
      </c>
      <c r="C18" s="542">
        <f>[1]Advance!C19/[1]Deposit!C19*100</f>
        <v>82.408104795238728</v>
      </c>
      <c r="D18" s="542">
        <f>[1]Advance!D19/[1]Deposit!D19*100</f>
        <v>170.04148102627133</v>
      </c>
      <c r="E18" s="542">
        <f>[1]Advance!E19/[1]Deposit!E19*100</f>
        <v>115.69183059522182</v>
      </c>
      <c r="F18" s="542">
        <f>[1]Advance!F19/[1]Deposit!F19*100</f>
        <v>118.85644267661092</v>
      </c>
      <c r="G18" s="542">
        <f>[1]Advance!G19/[1]Deposit!G19*100</f>
        <v>119.35690333641882</v>
      </c>
      <c r="H18" s="542">
        <f>[1]Advance!H19/[1]Deposit!H19*100</f>
        <v>87.41968162083937</v>
      </c>
      <c r="I18" s="542">
        <f>[1]Advance!I19/[1]Deposit!I19*100</f>
        <v>160.85668566592167</v>
      </c>
      <c r="J18" s="542">
        <f>[1]Advance!J19/[1]Deposit!J19*100</f>
        <v>108.31182068453091</v>
      </c>
      <c r="K18" s="542">
        <f>[1]Advance!K19/[1]Deposit!K19*100</f>
        <v>161.55474615946571</v>
      </c>
      <c r="L18" s="543">
        <f>[1]Advance!L19/[1]Deposit!L19*100</f>
        <v>143.98780610940557</v>
      </c>
      <c r="M18" s="52">
        <f t="shared" si="1"/>
        <v>24.630902772986744</v>
      </c>
    </row>
    <row r="19" spans="1:13">
      <c r="A19" s="548">
        <v>5</v>
      </c>
      <c r="B19" s="22" t="str">
        <f>[1]Advance!B20</f>
        <v>Bank of Maharastra</v>
      </c>
      <c r="C19" s="542">
        <f>[1]Advance!C20/[1]Deposit!C20*100</f>
        <v>98.56788298848231</v>
      </c>
      <c r="D19" s="542">
        <f>[1]Advance!D20/[1]Deposit!D20*100</f>
        <v>76.934223066179428</v>
      </c>
      <c r="E19" s="542">
        <f>[1]Advance!E20/[1]Deposit!E20*100</f>
        <v>60.385551029503382</v>
      </c>
      <c r="F19" s="542">
        <f>[1]Advance!F20/[1]Deposit!F20*100</f>
        <v>213.75529428212391</v>
      </c>
      <c r="G19" s="542">
        <f>[1]Advance!G20/[1]Deposit!G20*100</f>
        <v>139.47574202164552</v>
      </c>
      <c r="H19" s="542">
        <f>[1]Advance!H20/[1]Deposit!H20*100</f>
        <v>97.252525738164607</v>
      </c>
      <c r="I19" s="542">
        <f>[1]Advance!I20/[1]Deposit!I20*100</f>
        <v>73.608709122480903</v>
      </c>
      <c r="J19" s="542">
        <f>[1]Advance!J20/[1]Deposit!J20*100</f>
        <v>60.164316820749342</v>
      </c>
      <c r="K19" s="542">
        <f>[1]Advance!K20/[1]Deposit!K20*100</f>
        <v>208.3803500406741</v>
      </c>
      <c r="L19" s="543">
        <f>[1]Advance!L20/[1]Deposit!L20*100</f>
        <v>137.1106897138342</v>
      </c>
      <c r="M19" s="52">
        <f t="shared" si="1"/>
        <v>-2.365052307811311</v>
      </c>
    </row>
    <row r="20" spans="1:13">
      <c r="A20" s="548">
        <v>6</v>
      </c>
      <c r="B20" s="22" t="str">
        <f>[1]Advance!B21</f>
        <v>Central Bank of India</v>
      </c>
      <c r="C20" s="542">
        <f>[1]Advance!C21/[1]Deposit!C21*100</f>
        <v>138.3929170299819</v>
      </c>
      <c r="D20" s="542">
        <f>[1]Advance!D21/[1]Deposit!D21*100</f>
        <v>119.96591393268001</v>
      </c>
      <c r="E20" s="542">
        <f>[1]Advance!E21/[1]Deposit!E21*100</f>
        <v>76.006740540264516</v>
      </c>
      <c r="F20" s="542">
        <f>[1]Advance!F21/[1]Deposit!F21*100</f>
        <v>94.075647249190936</v>
      </c>
      <c r="G20" s="542">
        <f>[1]Advance!G21/[1]Deposit!G21*100</f>
        <v>93.713170293754573</v>
      </c>
      <c r="H20" s="542">
        <f>[1]Advance!H21/[1]Deposit!H21*100</f>
        <v>119.25425633048138</v>
      </c>
      <c r="I20" s="542">
        <f>[1]Advance!I21/[1]Deposit!I21*100</f>
        <v>68.122246388935366</v>
      </c>
      <c r="J20" s="542">
        <f>[1]Advance!J21/[1]Deposit!J21*100</f>
        <v>75.370216798957472</v>
      </c>
      <c r="K20" s="542">
        <f>[1]Advance!K21/[1]Deposit!K21*100</f>
        <v>104.83290797058764</v>
      </c>
      <c r="L20" s="543">
        <f>[1]Advance!L21/[1]Deposit!L21*100</f>
        <v>96.71047352388139</v>
      </c>
      <c r="M20" s="52">
        <f t="shared" si="1"/>
        <v>2.9973032301268177</v>
      </c>
    </row>
    <row r="21" spans="1:13">
      <c r="A21" s="548">
        <v>7</v>
      </c>
      <c r="B21" s="22" t="str">
        <f>[1]Advance!B22</f>
        <v>Dena Bank</v>
      </c>
      <c r="C21" s="542">
        <f>[1]Advance!C22/[1]Deposit!C22*100</f>
        <v>48.81139224331104</v>
      </c>
      <c r="D21" s="542">
        <f>[1]Advance!D22/[1]Deposit!D22*100</f>
        <v>50.655536249267087</v>
      </c>
      <c r="E21" s="542">
        <f>[1]Advance!E22/[1]Deposit!E22*100</f>
        <v>39.353829717893483</v>
      </c>
      <c r="F21" s="542">
        <f>[1]Advance!F22/[1]Deposit!F22*100</f>
        <v>76.578099838969408</v>
      </c>
      <c r="G21" s="542">
        <f>[1]Advance!G22/[1]Deposit!G22*100</f>
        <v>67.671196420845035</v>
      </c>
      <c r="H21" s="542">
        <f>[1]Advance!H22/[1]Deposit!H22*100</f>
        <v>46.119072885415449</v>
      </c>
      <c r="I21" s="542">
        <f>[1]Advance!I22/[1]Deposit!I22*100</f>
        <v>50.507063093765936</v>
      </c>
      <c r="J21" s="542">
        <f>[1]Advance!J22/[1]Deposit!J22*100</f>
        <v>37.146503954871655</v>
      </c>
      <c r="K21" s="542">
        <f>[1]Advance!K22/[1]Deposit!K22*100</f>
        <v>56.165254237288131</v>
      </c>
      <c r="L21" s="543">
        <f>[1]Advance!L22/[1]Deposit!L22*100</f>
        <v>52.013141605271493</v>
      </c>
      <c r="M21" s="52">
        <f t="shared" si="1"/>
        <v>-15.658054815573543</v>
      </c>
    </row>
    <row r="22" spans="1:13">
      <c r="A22" s="548">
        <v>8</v>
      </c>
      <c r="B22" s="22" t="str">
        <f>[1]Advance!B23</f>
        <v xml:space="preserve">Indian Bank </v>
      </c>
      <c r="C22" s="542">
        <f>[1]Advance!C23/[1]Deposit!C23*100</f>
        <v>340.44701517979422</v>
      </c>
      <c r="D22" s="542">
        <f>[1]Advance!D23/[1]Deposit!D23*100</f>
        <v>82.714687546346681</v>
      </c>
      <c r="E22" s="542">
        <f>[1]Advance!E23/[1]Deposit!E23*100</f>
        <v>44.184779436206853</v>
      </c>
      <c r="F22" s="542">
        <f>[1]Advance!F23/[1]Deposit!F23*100</f>
        <v>95.150467653139202</v>
      </c>
      <c r="G22" s="542">
        <f>[1]Advance!G23/[1]Deposit!G23*100</f>
        <v>89.272620397339992</v>
      </c>
      <c r="H22" s="542">
        <f>[1]Advance!H23/[1]Deposit!H23*100</f>
        <v>368.72361481910116</v>
      </c>
      <c r="I22" s="542">
        <f>[1]Advance!I23/[1]Deposit!I23*100</f>
        <v>67.927754607534411</v>
      </c>
      <c r="J22" s="542">
        <f>[1]Advance!J23/[1]Deposit!J23*100</f>
        <v>57.572788093119598</v>
      </c>
      <c r="K22" s="542">
        <f>[1]Advance!K23/[1]Deposit!K23*100</f>
        <v>77.309955334502831</v>
      </c>
      <c r="L22" s="543">
        <f>[1]Advance!L23/[1]Deposit!L23*100</f>
        <v>77.860028072869554</v>
      </c>
      <c r="M22" s="52">
        <f t="shared" si="1"/>
        <v>-11.412592324470438</v>
      </c>
    </row>
    <row r="23" spans="1:13">
      <c r="A23" s="548">
        <v>9</v>
      </c>
      <c r="B23" s="22" t="str">
        <f>[1]Advance!B24</f>
        <v>Indian Overseas Bank</v>
      </c>
      <c r="C23" s="542">
        <f>[1]Advance!C24/[1]Deposit!C24*100</f>
        <v>92.798351824413714</v>
      </c>
      <c r="D23" s="542">
        <f>[1]Advance!D24/[1]Deposit!D24*100</f>
        <v>108.3113675468158</v>
      </c>
      <c r="E23" s="542">
        <f>[1]Advance!E24/[1]Deposit!E24*100</f>
        <v>68.861129919646828</v>
      </c>
      <c r="F23" s="542">
        <f>[1]Advance!F24/[1]Deposit!F24*100</f>
        <v>46.358140163773498</v>
      </c>
      <c r="G23" s="542">
        <f>[1]Advance!G24/[1]Deposit!G24*100</f>
        <v>58.293520789452067</v>
      </c>
      <c r="H23" s="542">
        <f>[1]Advance!H24/[1]Deposit!H24*100</f>
        <v>99.723057364089613</v>
      </c>
      <c r="I23" s="542">
        <f>[1]Advance!I24/[1]Deposit!I24*100</f>
        <v>111.4140850503567</v>
      </c>
      <c r="J23" s="542">
        <f>[1]Advance!J24/[1]Deposit!J24*100</f>
        <v>45.15993465410201</v>
      </c>
      <c r="K23" s="542">
        <f>[1]Advance!K24/[1]Deposit!K24*100</f>
        <v>56.268814788248243</v>
      </c>
      <c r="L23" s="543">
        <f>[1]Advance!L24/[1]Deposit!L24*100</f>
        <v>61.01357638151277</v>
      </c>
      <c r="M23" s="52">
        <f t="shared" si="1"/>
        <v>2.720055592060703</v>
      </c>
    </row>
    <row r="24" spans="1:13">
      <c r="A24" s="548">
        <v>10</v>
      </c>
      <c r="B24" s="22" t="str">
        <f>[1]Advance!B25</f>
        <v>Oriental Bank of Commerce</v>
      </c>
      <c r="C24" s="542">
        <f>[1]Advance!C25/[1]Deposit!C25*100</f>
        <v>77.038369304556355</v>
      </c>
      <c r="D24" s="542">
        <f>[1]Advance!D25/[1]Deposit!D25*100</f>
        <v>97.446886112884116</v>
      </c>
      <c r="E24" s="542">
        <f>[1]Advance!E25/[1]Deposit!E25*100</f>
        <v>73.80969609261939</v>
      </c>
      <c r="F24" s="542">
        <f>[1]Advance!F25/[1]Deposit!F25*100</f>
        <v>39.929183951602809</v>
      </c>
      <c r="G24" s="542">
        <f>[1]Advance!G25/[1]Deposit!G25*100</f>
        <v>44.275835828549695</v>
      </c>
      <c r="H24" s="542">
        <f>[1]Advance!H25/[1]Deposit!H25*100</f>
        <v>183.77897768178545</v>
      </c>
      <c r="I24" s="542">
        <f>[1]Advance!I25/[1]Deposit!I25*100</f>
        <v>101.53722614184923</v>
      </c>
      <c r="J24" s="542">
        <f>[1]Advance!J25/[1]Deposit!J25*100</f>
        <v>75.308747345742717</v>
      </c>
      <c r="K24" s="542">
        <f>[1]Advance!K25/[1]Deposit!K25*100</f>
        <v>59.912686903938138</v>
      </c>
      <c r="L24" s="543">
        <f>[1]Advance!L25/[1]Deposit!L25*100</f>
        <v>63.672111200803769</v>
      </c>
      <c r="M24" s="52">
        <f t="shared" si="1"/>
        <v>19.396275372254074</v>
      </c>
    </row>
    <row r="25" spans="1:13">
      <c r="A25" s="548">
        <v>11</v>
      </c>
      <c r="B25" s="22" t="str">
        <f>[1]Advance!B26</f>
        <v>Punjab National Bank</v>
      </c>
      <c r="C25" s="542">
        <f>[1]Advance!C26/[1]Deposit!C26*100</f>
        <v>197.44318181818184</v>
      </c>
      <c r="D25" s="542">
        <f>[1]Advance!D26/[1]Deposit!D26*100</f>
        <v>70.885507327755619</v>
      </c>
      <c r="E25" s="542">
        <f>[1]Advance!E26/[1]Deposit!E26*100</f>
        <v>61.217851935570152</v>
      </c>
      <c r="F25" s="542">
        <f>[1]Advance!F26/[1]Deposit!F26*100</f>
        <v>236.86935468368046</v>
      </c>
      <c r="G25" s="542">
        <f>[1]Advance!G26/[1]Deposit!G26*100</f>
        <v>192.02620455348523</v>
      </c>
      <c r="H25" s="542">
        <f>[1]Advance!H26/[1]Deposit!H26*100</f>
        <v>157.57182576459684</v>
      </c>
      <c r="I25" s="542">
        <f>[1]Advance!I26/[1]Deposit!I26*100</f>
        <v>78.54452678896854</v>
      </c>
      <c r="J25" s="542">
        <f>[1]Advance!J26/[1]Deposit!J26*100</f>
        <v>59.243276630552735</v>
      </c>
      <c r="K25" s="542">
        <f>[1]Advance!K26/[1]Deposit!K26*100</f>
        <v>194.08027701054701</v>
      </c>
      <c r="L25" s="543">
        <f>[1]Advance!L26/[1]Deposit!L26*100</f>
        <v>161.56681545543313</v>
      </c>
      <c r="M25" s="52">
        <f t="shared" si="1"/>
        <v>-30.4593890980521</v>
      </c>
    </row>
    <row r="26" spans="1:13">
      <c r="A26" s="548">
        <v>12</v>
      </c>
      <c r="B26" s="22" t="str">
        <f>[1]Advance!B27</f>
        <v>Punjab and Synd Bank</v>
      </c>
      <c r="C26" s="542" t="e">
        <f>[1]Advance!C27/[1]Deposit!C27*100</f>
        <v>#DIV/0!</v>
      </c>
      <c r="D26" s="542">
        <f>[1]Advance!D27/[1]Deposit!D27*100</f>
        <v>32.894736842105267</v>
      </c>
      <c r="E26" s="542">
        <f>[1]Advance!E27/[1]Deposit!E27*100</f>
        <v>201.6892911010558</v>
      </c>
      <c r="F26" s="542">
        <f>[1]Advance!F27/[1]Deposit!F27*100</f>
        <v>115.45139725574703</v>
      </c>
      <c r="G26" s="542">
        <f>[1]Advance!G27/[1]Deposit!G27*100</f>
        <v>116.43547485289811</v>
      </c>
      <c r="H26" s="542" t="e">
        <f>[1]Advance!H27/[1]Deposit!H27*100</f>
        <v>#DIV/0!</v>
      </c>
      <c r="I26" s="542">
        <f>[1]Advance!I27/[1]Deposit!I27*100</f>
        <v>49.884450313634865</v>
      </c>
      <c r="J26" s="542">
        <f>[1]Advance!J27/[1]Deposit!J27*100</f>
        <v>297.54213483146066</v>
      </c>
      <c r="K26" s="542">
        <f>[1]Advance!K27/[1]Deposit!K27*100</f>
        <v>62.191861454669237</v>
      </c>
      <c r="L26" s="543">
        <f>[1]Advance!L27/[1]Deposit!L27*100</f>
        <v>65.538146738698387</v>
      </c>
      <c r="M26" s="52">
        <f t="shared" si="1"/>
        <v>-50.897328114199723</v>
      </c>
    </row>
    <row r="27" spans="1:13">
      <c r="A27" s="548">
        <v>13</v>
      </c>
      <c r="B27" s="22" t="str">
        <f>[1]Advance!B28</f>
        <v>UCO Bank</v>
      </c>
      <c r="C27" s="542">
        <f>[1]Advance!C28/[1]Deposit!C28*100</f>
        <v>94.003990339178827</v>
      </c>
      <c r="D27" s="542">
        <f>[1]Advance!D28/[1]Deposit!D28*100</f>
        <v>145.1487037197607</v>
      </c>
      <c r="E27" s="542">
        <f>[1]Advance!E28/[1]Deposit!E28*100</f>
        <v>91.190749731312309</v>
      </c>
      <c r="F27" s="542">
        <f>[1]Advance!F28/[1]Deposit!F28*100</f>
        <v>107.34674270859334</v>
      </c>
      <c r="G27" s="542">
        <f>[1]Advance!G28/[1]Deposit!G28*100</f>
        <v>106.85887440567177</v>
      </c>
      <c r="H27" s="542">
        <f>[1]Advance!H28/[1]Deposit!H28*100</f>
        <v>100.03439578078424</v>
      </c>
      <c r="I27" s="542">
        <f>[1]Advance!I28/[1]Deposit!I28*100</f>
        <v>148.20733975985118</v>
      </c>
      <c r="J27" s="542">
        <f>[1]Advance!J28/[1]Deposit!J28*100</f>
        <v>90.510302862674592</v>
      </c>
      <c r="K27" s="542">
        <f>[1]Advance!K28/[1]Deposit!K28*100</f>
        <v>116.11725268489521</v>
      </c>
      <c r="L27" s="543">
        <f>[1]Advance!L28/[1]Deposit!L28*100</f>
        <v>113.33781327547192</v>
      </c>
      <c r="M27" s="52">
        <f t="shared" si="1"/>
        <v>6.478938869800146</v>
      </c>
    </row>
    <row r="28" spans="1:13">
      <c r="A28" s="548">
        <v>14</v>
      </c>
      <c r="B28" s="22" t="str">
        <f>[1]Advance!B29</f>
        <v>Union Bank Of India</v>
      </c>
      <c r="C28" s="542">
        <f>[1]Advance!C29/[1]Deposit!C29*100</f>
        <v>128.74538980385114</v>
      </c>
      <c r="D28" s="542">
        <f>[1]Advance!D29/[1]Deposit!D29*100</f>
        <v>116.9273437106029</v>
      </c>
      <c r="E28" s="542">
        <f>[1]Advance!E29/[1]Deposit!E29*100</f>
        <v>73.948651231716923</v>
      </c>
      <c r="F28" s="542">
        <f>[1]Advance!F29/[1]Deposit!F29*100</f>
        <v>121.27573976363433</v>
      </c>
      <c r="G28" s="542">
        <f>[1]Advance!G29/[1]Deposit!G29*100</f>
        <v>107.23095315488025</v>
      </c>
      <c r="H28" s="542">
        <f>[1]Advance!H29/[1]Deposit!H29*100</f>
        <v>137.57945782861302</v>
      </c>
      <c r="I28" s="542">
        <f>[1]Advance!I29/[1]Deposit!I29*100</f>
        <v>115.50098555239529</v>
      </c>
      <c r="J28" s="542">
        <f>[1]Advance!J29/[1]Deposit!J29*100</f>
        <v>91.224227219717079</v>
      </c>
      <c r="K28" s="542">
        <f>[1]Advance!K29/[1]Deposit!K29*100</f>
        <v>140.98255335440794</v>
      </c>
      <c r="L28" s="543">
        <f>[1]Advance!L29/[1]Deposit!L29*100</f>
        <v>126.89986855387245</v>
      </c>
      <c r="M28" s="52">
        <f t="shared" si="1"/>
        <v>19.668915398992198</v>
      </c>
    </row>
    <row r="29" spans="1:13">
      <c r="A29" s="548">
        <v>15</v>
      </c>
      <c r="B29" s="22" t="str">
        <f>[1]Advance!B30</f>
        <v>United Bank of India</v>
      </c>
      <c r="C29" s="542" t="e">
        <f>[1]Advance!C30/[1]Deposit!C30*100</f>
        <v>#DIV/0!</v>
      </c>
      <c r="D29" s="542">
        <f>[1]Advance!D30/[1]Deposit!D30*100</f>
        <v>213.19648093841641</v>
      </c>
      <c r="E29" s="542">
        <f>[1]Advance!E30/[1]Deposit!E30*100</f>
        <v>84.482441625298776</v>
      </c>
      <c r="F29" s="542">
        <f>[1]Advance!F30/[1]Deposit!F30*100</f>
        <v>793.60691321620186</v>
      </c>
      <c r="G29" s="542">
        <f>[1]Advance!G30/[1]Deposit!G30*100</f>
        <v>571.59052643394318</v>
      </c>
      <c r="H29" s="542" t="e">
        <f>[1]Advance!H30/[1]Deposit!H30*100</f>
        <v>#DIV/0!</v>
      </c>
      <c r="I29" s="542">
        <f>[1]Advance!I30/[1]Deposit!I30*100</f>
        <v>265.76519651206877</v>
      </c>
      <c r="J29" s="542">
        <f>[1]Advance!J30/[1]Deposit!J30*100</f>
        <v>83.690133917592618</v>
      </c>
      <c r="K29" s="542">
        <f>[1]Advance!K30/[1]Deposit!K30*100</f>
        <v>592.15869027839688</v>
      </c>
      <c r="L29" s="543">
        <f>[1]Advance!L30/[1]Deposit!L30*100</f>
        <v>432.13078809379863</v>
      </c>
      <c r="M29" s="52">
        <f t="shared" si="1"/>
        <v>-139.45973834014455</v>
      </c>
    </row>
    <row r="30" spans="1:13">
      <c r="A30" s="549">
        <v>16</v>
      </c>
      <c r="B30" s="22" t="str">
        <f>[1]Advance!B31</f>
        <v>IDBI Bank</v>
      </c>
      <c r="C30" s="542">
        <f>[1]Advance!C31/[1]Deposit!C31*100</f>
        <v>198.82447958517625</v>
      </c>
      <c r="D30" s="542">
        <f>[1]Advance!D31/[1]Deposit!D31*100</f>
        <v>137.64578386913234</v>
      </c>
      <c r="E30" s="542">
        <f>[1]Advance!E31/[1]Deposit!E31*100</f>
        <v>77.295106612366794</v>
      </c>
      <c r="F30" s="542">
        <f>[1]Advance!F31/[1]Deposit!F31*100</f>
        <v>89.238657288508932</v>
      </c>
      <c r="G30" s="542">
        <f>[1]Advance!G31/[1]Deposit!G31*100</f>
        <v>89.793390092269277</v>
      </c>
      <c r="H30" s="542">
        <f>[1]Advance!H31/[1]Deposit!H31*100</f>
        <v>208.48708233982006</v>
      </c>
      <c r="I30" s="542">
        <f>[1]Advance!I31/[1]Deposit!I31*100</f>
        <v>161.17327772630995</v>
      </c>
      <c r="J30" s="542">
        <f>[1]Advance!J31/[1]Deposit!J31*100</f>
        <v>76.977548576492921</v>
      </c>
      <c r="K30" s="542">
        <f>[1]Advance!K31/[1]Deposit!K31*100</f>
        <v>88.890388117347612</v>
      </c>
      <c r="L30" s="543">
        <f>[1]Advance!L31/[1]Deposit!L31*100</f>
        <v>91.774436290742614</v>
      </c>
      <c r="M30" s="52">
        <f t="shared" si="1"/>
        <v>1.9810461984733365</v>
      </c>
    </row>
    <row r="31" spans="1:13">
      <c r="A31" s="548"/>
      <c r="B31" s="550" t="s">
        <v>40</v>
      </c>
      <c r="C31" s="542">
        <f>[1]Advance!C32/[1]Deposit!C32*100</f>
        <v>120.79513648938796</v>
      </c>
      <c r="D31" s="542">
        <f>[1]Advance!D32/[1]Deposit!D32*100</f>
        <v>122.23488643170231</v>
      </c>
      <c r="E31" s="542">
        <f>[1]Advance!E32/[1]Deposit!E32*100</f>
        <v>75.727713741151319</v>
      </c>
      <c r="F31" s="542">
        <f>[1]Advance!F32/[1]Deposit!F32*100</f>
        <v>106.11113689328917</v>
      </c>
      <c r="G31" s="542">
        <f>[1]Advance!G32/[1]Deposit!G32*100</f>
        <v>100.95541443932845</v>
      </c>
      <c r="H31" s="542">
        <f>[1]Advance!H32/[1]Deposit!H32*100</f>
        <v>124.44540898771011</v>
      </c>
      <c r="I31" s="542">
        <f>[1]Advance!I32/[1]Deposit!I32*100</f>
        <v>118.49460563909271</v>
      </c>
      <c r="J31" s="542">
        <f>[1]Advance!J32/[1]Deposit!J32*100</f>
        <v>77.102553867558342</v>
      </c>
      <c r="K31" s="542">
        <f>[1]Advance!K32/[1]Deposit!K32*100</f>
        <v>111.26119904299487</v>
      </c>
      <c r="L31" s="543">
        <f>[1]Advance!L32/[1]Deposit!L32*100</f>
        <v>105.00668449372878</v>
      </c>
      <c r="M31" s="52">
        <f>L31-G31</f>
        <v>4.0512700544003337</v>
      </c>
    </row>
    <row r="32" spans="1:13">
      <c r="A32" s="548" t="s">
        <v>41</v>
      </c>
      <c r="B32" s="550" t="s">
        <v>42</v>
      </c>
      <c r="C32" s="52"/>
      <c r="D32" s="52"/>
      <c r="E32" s="52"/>
      <c r="F32" s="52"/>
      <c r="G32" s="551"/>
      <c r="H32" s="552"/>
      <c r="I32" s="542"/>
      <c r="J32" s="552"/>
      <c r="K32" s="552"/>
      <c r="L32" s="552"/>
      <c r="M32" s="51"/>
    </row>
    <row r="33" spans="1:13">
      <c r="A33" s="549">
        <v>1</v>
      </c>
      <c r="B33" s="22" t="str">
        <f>[1]Advance!B34</f>
        <v>Karnataka Bank Ltd</v>
      </c>
      <c r="C33" s="542">
        <f>[1]Advance!C34/[1]Deposit!C34*100</f>
        <v>47.368659372013809</v>
      </c>
      <c r="D33" s="542">
        <f>[1]Advance!D34/[1]Deposit!D34*100</f>
        <v>57.470792602238561</v>
      </c>
      <c r="E33" s="542">
        <f>[1]Advance!E34/[1]Deposit!E34*100</f>
        <v>61.111188634723078</v>
      </c>
      <c r="F33" s="542">
        <f>[1]Advance!F34/[1]Deposit!F34*100</f>
        <v>46.666659260161921</v>
      </c>
      <c r="G33" s="542">
        <f>[1]Advance!G34/[1]Deposit!G34*100</f>
        <v>53.078837465291386</v>
      </c>
      <c r="H33" s="542">
        <f>[1]Advance!H34/[1]Deposit!H34*100</f>
        <v>48.155243334109997</v>
      </c>
      <c r="I33" s="542">
        <f>[1]Advance!I34/[1]Deposit!I34*100</f>
        <v>56.417284783086863</v>
      </c>
      <c r="J33" s="542">
        <f>[1]Advance!J34/[1]Deposit!J34*100</f>
        <v>61.371092921180171</v>
      </c>
      <c r="K33" s="542">
        <f>[1]Advance!K34/[1]Deposit!K34*100</f>
        <v>44.656718410638163</v>
      </c>
      <c r="L33" s="542">
        <f>[1]Advance!L34/[1]Deposit!L34*100</f>
        <v>52.197022579499041</v>
      </c>
      <c r="M33" s="52">
        <f t="shared" ref="M33:M70" si="2">L33-G33</f>
        <v>-0.88181488579234468</v>
      </c>
    </row>
    <row r="34" spans="1:13">
      <c r="A34" s="549">
        <v>2</v>
      </c>
      <c r="B34" s="22" t="str">
        <f>[1]Advance!B35</f>
        <v>Kotak Mahendra Bank</v>
      </c>
      <c r="C34" s="542">
        <f>[1]Advance!C35/[1]Deposit!C35*100</f>
        <v>35.008692719549153</v>
      </c>
      <c r="D34" s="542">
        <f>[1]Advance!D35/[1]Deposit!D35*100</f>
        <v>17.806803357105764</v>
      </c>
      <c r="E34" s="542">
        <f>[1]Advance!E35/[1]Deposit!E35*100</f>
        <v>34.692627533944432</v>
      </c>
      <c r="F34" s="542">
        <f>[1]Advance!F35/[1]Deposit!F35*100</f>
        <v>82.573388536844149</v>
      </c>
      <c r="G34" s="542">
        <f>[1]Advance!G35/[1]Deposit!G35*100</f>
        <v>72.195211266667357</v>
      </c>
      <c r="H34" s="542">
        <f>[1]Advance!H35/[1]Deposit!H35*100</f>
        <v>27.514914076297092</v>
      </c>
      <c r="I34" s="542">
        <f>[1]Advance!I35/[1]Deposit!I35*100</f>
        <v>24.287868037864992</v>
      </c>
      <c r="J34" s="542">
        <f>[1]Advance!J35/[1]Deposit!J35*100</f>
        <v>42.218041042879847</v>
      </c>
      <c r="K34" s="542">
        <f>[1]Advance!K35/[1]Deposit!K35*100</f>
        <v>83.606555740597244</v>
      </c>
      <c r="L34" s="542">
        <f>[1]Advance!L35/[1]Deposit!L35*100</f>
        <v>75.008179996752261</v>
      </c>
      <c r="M34" s="52">
        <f t="shared" si="2"/>
        <v>2.8129687300849042</v>
      </c>
    </row>
    <row r="35" spans="1:13">
      <c r="A35" s="549">
        <v>3</v>
      </c>
      <c r="B35" s="22" t="str">
        <f>[1]Advance!B36</f>
        <v>Cathelic Syrian Bank Ltd.</v>
      </c>
      <c r="C35" s="542">
        <f>[1]Advance!C36/[1]Deposit!C36*100</f>
        <v>424.43181818181819</v>
      </c>
      <c r="D35" s="542" t="e">
        <f>[1]Advance!D36/[1]Deposit!D36*100</f>
        <v>#DIV/0!</v>
      </c>
      <c r="E35" s="542">
        <f>[1]Advance!E36/[1]Deposit!E36*100</f>
        <v>82.177299088649548</v>
      </c>
      <c r="F35" s="542" t="e">
        <f>[1]Advance!F36/[1]Deposit!F36*100</f>
        <v>#DIV/0!</v>
      </c>
      <c r="G35" s="542">
        <f>[1]Advance!G36/[1]Deposit!G36*100</f>
        <v>87.096194675812512</v>
      </c>
      <c r="H35" s="542">
        <f>[1]Advance!H36/[1]Deposit!H36*100</f>
        <v>633.10256011339868</v>
      </c>
      <c r="I35" s="542" t="e">
        <f>[1]Advance!I36/[1]Deposit!I36*100</f>
        <v>#DIV/0!</v>
      </c>
      <c r="J35" s="542">
        <f>[1]Advance!J36/[1]Deposit!J36*100</f>
        <v>80.133021369420831</v>
      </c>
      <c r="K35" s="542" t="e">
        <f>[1]Advance!K36/[1]Deposit!K36*100</f>
        <v>#DIV/0!</v>
      </c>
      <c r="L35" s="542">
        <f>[1]Advance!L36/[1]Deposit!L36*100</f>
        <v>90.229674001574679</v>
      </c>
      <c r="M35" s="52">
        <f t="shared" si="2"/>
        <v>3.1334793257621669</v>
      </c>
    </row>
    <row r="36" spans="1:13">
      <c r="A36" s="549">
        <v>4</v>
      </c>
      <c r="B36" s="22" t="str">
        <f>[1]Advance!B37</f>
        <v>City Union Bank Ltd</v>
      </c>
      <c r="C36" s="542" t="e">
        <f>[1]Advance!C37/[1]Deposit!C37*100</f>
        <v>#DIV/0!</v>
      </c>
      <c r="D36" s="542">
        <f>[1]Advance!D37/[1]Deposit!D37*100</f>
        <v>143.81405162717436</v>
      </c>
      <c r="E36" s="542">
        <f>[1]Advance!E37/[1]Deposit!E37*100</f>
        <v>97.253874544188463</v>
      </c>
      <c r="F36" s="542">
        <f>[1]Advance!F37/[1]Deposit!F37*100</f>
        <v>65.216704345298311</v>
      </c>
      <c r="G36" s="542">
        <f>[1]Advance!G37/[1]Deposit!G37*100</f>
        <v>72.409131740920003</v>
      </c>
      <c r="H36" s="542" t="e">
        <f>[1]Advance!H37/[1]Deposit!H37*100</f>
        <v>#DIV/0!</v>
      </c>
      <c r="I36" s="542">
        <f>[1]Advance!I37/[1]Deposit!I37*100</f>
        <v>170.75999077016957</v>
      </c>
      <c r="J36" s="542">
        <f>[1]Advance!J37/[1]Deposit!J37*100</f>
        <v>119.80902747864999</v>
      </c>
      <c r="K36" s="542">
        <f>[1]Advance!K37/[1]Deposit!K37*100</f>
        <v>54.907662542236046</v>
      </c>
      <c r="L36" s="542">
        <f>[1]Advance!L37/[1]Deposit!L37*100</f>
        <v>64.675762135422914</v>
      </c>
      <c r="M36" s="52">
        <f t="shared" si="2"/>
        <v>-7.7333696054970886</v>
      </c>
    </row>
    <row r="37" spans="1:13">
      <c r="A37" s="549">
        <v>5</v>
      </c>
      <c r="B37" s="22" t="str">
        <f>[1]Advance!B38</f>
        <v>Dhanalaxmi Bank Ltd.</v>
      </c>
      <c r="C37" s="542" t="e">
        <f>[1]Advance!C38/[1]Deposit!C38*100</f>
        <v>#DIV/0!</v>
      </c>
      <c r="D37" s="542">
        <f>[1]Advance!D38/[1]Deposit!D38*100</f>
        <v>48.961937716262973</v>
      </c>
      <c r="E37" s="542">
        <f>[1]Advance!E38/[1]Deposit!E38*100</f>
        <v>73.974591651542639</v>
      </c>
      <c r="F37" s="542">
        <f>[1]Advance!F38/[1]Deposit!F38*100</f>
        <v>139.90616405112442</v>
      </c>
      <c r="G37" s="542">
        <f>[1]Advance!G38/[1]Deposit!G38*100</f>
        <v>133.06559962614639</v>
      </c>
      <c r="H37" s="542" t="e">
        <f>[1]Advance!H38/[1]Deposit!H38*100</f>
        <v>#DIV/0!</v>
      </c>
      <c r="I37" s="542">
        <f>[1]Advance!I38/[1]Deposit!I38*100</f>
        <v>41.355599214145386</v>
      </c>
      <c r="J37" s="542">
        <f>[1]Advance!J38/[1]Deposit!J38*100</f>
        <v>71.784373933810983</v>
      </c>
      <c r="K37" s="542">
        <f>[1]Advance!K38/[1]Deposit!K38*100</f>
        <v>124.24663592141007</v>
      </c>
      <c r="L37" s="542">
        <f>[1]Advance!L38/[1]Deposit!L38*100</f>
        <v>113.43676115081158</v>
      </c>
      <c r="M37" s="52">
        <f t="shared" si="2"/>
        <v>-19.628838475334817</v>
      </c>
    </row>
    <row r="38" spans="1:13">
      <c r="A38" s="549">
        <v>6</v>
      </c>
      <c r="B38" s="22" t="str">
        <f>[1]Advance!B39</f>
        <v>Federal Bank Ltd.</v>
      </c>
      <c r="C38" s="542">
        <f>[1]Advance!C39/[1]Deposit!C39*100</f>
        <v>100.54676224741345</v>
      </c>
      <c r="D38" s="542">
        <f>[1]Advance!D39/[1]Deposit!D39*100</f>
        <v>91.549827722261711</v>
      </c>
      <c r="E38" s="542">
        <f>[1]Advance!E39/[1]Deposit!E39*100</f>
        <v>136.33987365551289</v>
      </c>
      <c r="F38" s="542">
        <f>[1]Advance!F39/[1]Deposit!F39*100</f>
        <v>198.47852429865668</v>
      </c>
      <c r="G38" s="542">
        <f>[1]Advance!G39/[1]Deposit!G39*100</f>
        <v>166.9239407522561</v>
      </c>
      <c r="H38" s="542">
        <f>[1]Advance!H39/[1]Deposit!H39*100</f>
        <v>73.697638358049275</v>
      </c>
      <c r="I38" s="542">
        <f>[1]Advance!I39/[1]Deposit!I39*100</f>
        <v>100.62556617588167</v>
      </c>
      <c r="J38" s="542">
        <f>[1]Advance!J39/[1]Deposit!J39*100</f>
        <v>135.21183924075194</v>
      </c>
      <c r="K38" s="542">
        <f>[1]Advance!K39/[1]Deposit!K39*100</f>
        <v>184.60908909929552</v>
      </c>
      <c r="L38" s="542">
        <f>[1]Advance!L39/[1]Deposit!L39*100</f>
        <v>158.60356950353091</v>
      </c>
      <c r="M38" s="52">
        <f t="shared" si="2"/>
        <v>-8.3203712487251948</v>
      </c>
    </row>
    <row r="39" spans="1:13">
      <c r="A39" s="549">
        <v>7</v>
      </c>
      <c r="B39" s="22" t="str">
        <f>[1]Advance!B40</f>
        <v>J and K Bank Ltd</v>
      </c>
      <c r="C39" s="542" t="e">
        <f>[1]Advance!C40/[1]Deposit!C40*100</f>
        <v>#DIV/0!</v>
      </c>
      <c r="D39" s="542" t="e">
        <f>[1]Advance!D40/[1]Deposit!D40*100</f>
        <v>#DIV/0!</v>
      </c>
      <c r="E39" s="542">
        <f>[1]Advance!E40/[1]Deposit!E40*100</f>
        <v>179.9760191846523</v>
      </c>
      <c r="F39" s="542">
        <f>[1]Advance!F40/[1]Deposit!F40*100</f>
        <v>298.19849979599735</v>
      </c>
      <c r="G39" s="542">
        <f>[1]Advance!G40/[1]Deposit!G40*100</f>
        <v>295.18294609997048</v>
      </c>
      <c r="H39" s="542" t="e">
        <f>[1]Advance!H40/[1]Deposit!H40*100</f>
        <v>#DIV/0!</v>
      </c>
      <c r="I39" s="542" t="e">
        <f>[1]Advance!I40/[1]Deposit!I40*100</f>
        <v>#DIV/0!</v>
      </c>
      <c r="J39" s="542">
        <f>[1]Advance!J40/[1]Deposit!J40*100</f>
        <v>227.2413793103448</v>
      </c>
      <c r="K39" s="542">
        <f>[1]Advance!K40/[1]Deposit!K40*100</f>
        <v>360.90056821079907</v>
      </c>
      <c r="L39" s="542">
        <f>[1]Advance!L40/[1]Deposit!L40*100</f>
        <v>357.43414449953798</v>
      </c>
      <c r="M39" s="52">
        <f t="shared" si="2"/>
        <v>62.2511983995675</v>
      </c>
    </row>
    <row r="40" spans="1:13">
      <c r="A40" s="549">
        <v>8</v>
      </c>
      <c r="B40" s="22" t="str">
        <f>[1]Advance!B41</f>
        <v>Karur Vysya Bank Ltd.</v>
      </c>
      <c r="C40" s="542">
        <f>[1]Advance!C41/[1]Deposit!C41*100</f>
        <v>102.81094365063832</v>
      </c>
      <c r="D40" s="542">
        <f>[1]Advance!D41/[1]Deposit!D41*100</f>
        <v>87.188340954589961</v>
      </c>
      <c r="E40" s="542">
        <f>[1]Advance!E41/[1]Deposit!E41*100</f>
        <v>69.951856683337652</v>
      </c>
      <c r="F40" s="542">
        <f>[1]Advance!F41/[1]Deposit!F41*100</f>
        <v>61.112698637630871</v>
      </c>
      <c r="G40" s="542">
        <f>[1]Advance!G41/[1]Deposit!G41*100</f>
        <v>64.480318122084086</v>
      </c>
      <c r="H40" s="542">
        <f>[1]Advance!H41/[1]Deposit!H41*100</f>
        <v>98.84040311559616</v>
      </c>
      <c r="I40" s="542">
        <f>[1]Advance!I41/[1]Deposit!I41*100</f>
        <v>81.663357745210291</v>
      </c>
      <c r="J40" s="542">
        <f>[1]Advance!J41/[1]Deposit!J41*100</f>
        <v>65.053521126760558</v>
      </c>
      <c r="K40" s="542">
        <f>[1]Advance!K41/[1]Deposit!K41*100</f>
        <v>71.304337965097247</v>
      </c>
      <c r="L40" s="542">
        <f>[1]Advance!L41/[1]Deposit!L41*100</f>
        <v>71.069440346925887</v>
      </c>
      <c r="M40" s="52">
        <f t="shared" si="2"/>
        <v>6.5891222248418018</v>
      </c>
    </row>
    <row r="41" spans="1:13">
      <c r="A41" s="549">
        <v>9</v>
      </c>
      <c r="B41" s="22" t="str">
        <f>[1]Advance!B42</f>
        <v>Lakshmi Vilas Bank Ltd</v>
      </c>
      <c r="C41" s="542">
        <f>[1]Advance!C42/[1]Deposit!C42*100</f>
        <v>64.182585632166109</v>
      </c>
      <c r="D41" s="542">
        <f>[1]Advance!D42/[1]Deposit!D42*100</f>
        <v>30.804136623675571</v>
      </c>
      <c r="E41" s="542">
        <f>[1]Advance!E42/[1]Deposit!E42*100</f>
        <v>39.284012373497262</v>
      </c>
      <c r="F41" s="542">
        <f>[1]Advance!F42/[1]Deposit!F42*100</f>
        <v>121.02682584359069</v>
      </c>
      <c r="G41" s="542">
        <f>[1]Advance!G42/[1]Deposit!G42*100</f>
        <v>101.38859663065729</v>
      </c>
      <c r="H41" s="542">
        <f>[1]Advance!H42/[1]Deposit!H42*100</f>
        <v>60.633902867611326</v>
      </c>
      <c r="I41" s="542">
        <f>[1]Advance!I42/[1]Deposit!I42*100</f>
        <v>26.191266794985797</v>
      </c>
      <c r="J41" s="542">
        <f>[1]Advance!J42/[1]Deposit!J42*100</f>
        <v>28.273273451040705</v>
      </c>
      <c r="K41" s="542">
        <f>[1]Advance!K42/[1]Deposit!K42*100</f>
        <v>130.48435815814062</v>
      </c>
      <c r="L41" s="542">
        <f>[1]Advance!L42/[1]Deposit!L42*100</f>
        <v>98.834761164567411</v>
      </c>
      <c r="M41" s="52">
        <f t="shared" si="2"/>
        <v>-2.553835466089879</v>
      </c>
    </row>
    <row r="42" spans="1:13">
      <c r="A42" s="549">
        <v>10</v>
      </c>
      <c r="B42" s="22" t="str">
        <f>[1]Advance!B43</f>
        <v xml:space="preserve">Ratnakar Bank Ltd </v>
      </c>
      <c r="C42" s="542">
        <f>[1]Advance!C43/[1]Deposit!C43*100</f>
        <v>88.435262714718803</v>
      </c>
      <c r="D42" s="542">
        <f>[1]Advance!D43/[1]Deposit!D43*100</f>
        <v>123.85197649647006</v>
      </c>
      <c r="E42" s="542">
        <f>[1]Advance!E43/[1]Deposit!E43*100</f>
        <v>63.024265432664649</v>
      </c>
      <c r="F42" s="542">
        <f>[1]Advance!F43/[1]Deposit!F43*100</f>
        <v>106.64753827706541</v>
      </c>
      <c r="G42" s="542">
        <f>[1]Advance!G43/[1]Deposit!G43*100</f>
        <v>100.3222794164373</v>
      </c>
      <c r="H42" s="542">
        <f>[1]Advance!H43/[1]Deposit!H43*100</f>
        <v>101.24133949191685</v>
      </c>
      <c r="I42" s="542">
        <f>[1]Advance!I43/[1]Deposit!I43*100</f>
        <v>128.65879135488282</v>
      </c>
      <c r="J42" s="542">
        <f>[1]Advance!J43/[1]Deposit!J43*100</f>
        <v>49.578265529614619</v>
      </c>
      <c r="K42" s="542">
        <f>[1]Advance!K43/[1]Deposit!K43*100</f>
        <v>97.252231623360544</v>
      </c>
      <c r="L42" s="542">
        <f>[1]Advance!L43/[1]Deposit!L43*100</f>
        <v>91.071814868845109</v>
      </c>
      <c r="M42" s="52">
        <f t="shared" si="2"/>
        <v>-9.2504645475921876</v>
      </c>
    </row>
    <row r="43" spans="1:13">
      <c r="A43" s="549">
        <v>11</v>
      </c>
      <c r="B43" s="22" t="str">
        <f>[1]Advance!B44</f>
        <v>South Indian Bank Ltd</v>
      </c>
      <c r="C43" s="542">
        <f>[1]Advance!C44/[1]Deposit!C44*100</f>
        <v>273.04261645193264</v>
      </c>
      <c r="D43" s="542">
        <f>[1]Advance!D44/[1]Deposit!D44*100</f>
        <v>73.781995056215607</v>
      </c>
      <c r="E43" s="542">
        <f>[1]Advance!E44/[1]Deposit!E44*100</f>
        <v>99.746413360233149</v>
      </c>
      <c r="F43" s="542">
        <f>[1]Advance!F44/[1]Deposit!F44*100</f>
        <v>60.017041679905262</v>
      </c>
      <c r="G43" s="542">
        <f>[1]Advance!G44/[1]Deposit!G44*100</f>
        <v>66.458757179572231</v>
      </c>
      <c r="H43" s="542">
        <f>[1]Advance!H44/[1]Deposit!H44*100</f>
        <v>321.46067415730334</v>
      </c>
      <c r="I43" s="542">
        <f>[1]Advance!I44/[1]Deposit!I44*100</f>
        <v>62.340866475870918</v>
      </c>
      <c r="J43" s="542">
        <f>[1]Advance!J44/[1]Deposit!J44*100</f>
        <v>96.386769682341381</v>
      </c>
      <c r="K43" s="542">
        <f>[1]Advance!K44/[1]Deposit!K44*100</f>
        <v>62.639192321239001</v>
      </c>
      <c r="L43" s="542">
        <f>[1]Advance!L44/[1]Deposit!L44*100</f>
        <v>68.664972881417015</v>
      </c>
      <c r="M43" s="52">
        <f t="shared" si="2"/>
        <v>2.2062157018447834</v>
      </c>
    </row>
    <row r="44" spans="1:13">
      <c r="A44" s="549">
        <v>12</v>
      </c>
      <c r="B44" s="22" t="str">
        <f>[1]Advance!B45</f>
        <v>Tamil Nadu Merchantile Bank Ltd.</v>
      </c>
      <c r="C44" s="542" t="e">
        <f>[1]Advance!C45/[1]Deposit!C45*100</f>
        <v>#DIV/0!</v>
      </c>
      <c r="D44" s="542">
        <f>[1]Advance!D45/[1]Deposit!D45*100</f>
        <v>136.14767873398222</v>
      </c>
      <c r="E44" s="542">
        <f>[1]Advance!E45/[1]Deposit!E45*100</f>
        <v>54.143444852491662</v>
      </c>
      <c r="F44" s="542">
        <f>[1]Advance!F45/[1]Deposit!F45*100</f>
        <v>40.971392797103874</v>
      </c>
      <c r="G44" s="542">
        <f>[1]Advance!G45/[1]Deposit!G45*100</f>
        <v>48.349085163012248</v>
      </c>
      <c r="H44" s="542" t="e">
        <f>[1]Advance!H45/[1]Deposit!H45*100</f>
        <v>#DIV/0!</v>
      </c>
      <c r="I44" s="542">
        <f>[1]Advance!I45/[1]Deposit!I45*100</f>
        <v>168.10023212572213</v>
      </c>
      <c r="J44" s="542">
        <f>[1]Advance!J45/[1]Deposit!J45*100</f>
        <v>57.698631520424662</v>
      </c>
      <c r="K44" s="542">
        <f>[1]Advance!K45/[1]Deposit!K45*100</f>
        <v>67.758113391298167</v>
      </c>
      <c r="L44" s="542">
        <f>[1]Advance!L45/[1]Deposit!L45*100</f>
        <v>73.66010932032799</v>
      </c>
      <c r="M44" s="52">
        <f t="shared" si="2"/>
        <v>25.311024157315742</v>
      </c>
    </row>
    <row r="45" spans="1:13">
      <c r="A45" s="549">
        <v>13</v>
      </c>
      <c r="B45" s="22" t="str">
        <f>[1]Advance!B46</f>
        <v>IndusInd Bank</v>
      </c>
      <c r="C45" s="542">
        <f>[1]Advance!C46/[1]Deposit!C46*100</f>
        <v>41.729108906120416</v>
      </c>
      <c r="D45" s="542">
        <f>[1]Advance!D46/[1]Deposit!D46*100</f>
        <v>325.81393070018623</v>
      </c>
      <c r="E45" s="542">
        <f>[1]Advance!E46/[1]Deposit!E46*100</f>
        <v>1128.6731915132823</v>
      </c>
      <c r="F45" s="542">
        <f>[1]Advance!F46/[1]Deposit!F46*100</f>
        <v>111.17450528349025</v>
      </c>
      <c r="G45" s="542">
        <f>[1]Advance!G46/[1]Deposit!G46*100</f>
        <v>138.60050117339188</v>
      </c>
      <c r="H45" s="542">
        <f>[1]Advance!H46/[1]Deposit!H46*100</f>
        <v>53.173859135965216</v>
      </c>
      <c r="I45" s="542">
        <f>[1]Advance!I46/[1]Deposit!I46*100</f>
        <v>329.16839015493429</v>
      </c>
      <c r="J45" s="542">
        <f>[1]Advance!J46/[1]Deposit!J46*100</f>
        <v>1396.3242648992896</v>
      </c>
      <c r="K45" s="542">
        <f>[1]Advance!K46/[1]Deposit!K46*100</f>
        <v>166.0963519295716</v>
      </c>
      <c r="L45" s="542">
        <f>[1]Advance!L46/[1]Deposit!L46*100</f>
        <v>202.78810220292999</v>
      </c>
      <c r="M45" s="52">
        <f t="shared" si="2"/>
        <v>64.187601029538115</v>
      </c>
    </row>
    <row r="46" spans="1:13">
      <c r="A46" s="549">
        <v>14</v>
      </c>
      <c r="B46" s="22" t="str">
        <f>[1]Advance!B47</f>
        <v>HDFC Bank Ltd</v>
      </c>
      <c r="C46" s="542">
        <f>[1]Advance!C47/[1]Deposit!C47*100</f>
        <v>61.701892203775465</v>
      </c>
      <c r="D46" s="542">
        <f>[1]Advance!D47/[1]Deposit!D47*100</f>
        <v>141.76691277133713</v>
      </c>
      <c r="E46" s="542">
        <f>[1]Advance!E47/[1]Deposit!E47*100</f>
        <v>176.51376526332646</v>
      </c>
      <c r="F46" s="542">
        <f>[1]Advance!F47/[1]Deposit!F47*100</f>
        <v>63.179495871908628</v>
      </c>
      <c r="G46" s="542">
        <f>[1]Advance!G47/[1]Deposit!G47*100</f>
        <v>72.389667354640636</v>
      </c>
      <c r="H46" s="542">
        <f>[1]Advance!H47/[1]Deposit!H47*100</f>
        <v>48.033005257092142</v>
      </c>
      <c r="I46" s="542">
        <f>[1]Advance!I47/[1]Deposit!I47*100</f>
        <v>217.196378589386</v>
      </c>
      <c r="J46" s="542">
        <f>[1]Advance!J47/[1]Deposit!J47*100</f>
        <v>167.56225805536084</v>
      </c>
      <c r="K46" s="542">
        <f>[1]Advance!K47/[1]Deposit!K47*100</f>
        <v>66.021412547076238</v>
      </c>
      <c r="L46" s="542">
        <f>[1]Advance!L47/[1]Deposit!L47*100</f>
        <v>75.248053644171236</v>
      </c>
      <c r="M46" s="52">
        <f t="shared" si="2"/>
        <v>2.8583862895305998</v>
      </c>
    </row>
    <row r="47" spans="1:13">
      <c r="A47" s="549">
        <v>15</v>
      </c>
      <c r="B47" s="22" t="str">
        <f>[1]Advance!B48</f>
        <v xml:space="preserve">Axis Bank Ltd </v>
      </c>
      <c r="C47" s="542">
        <f>[1]Advance!C48/[1]Deposit!C48*100</f>
        <v>14.429332265154041</v>
      </c>
      <c r="D47" s="542">
        <f>[1]Advance!D48/[1]Deposit!D48*100</f>
        <v>36.788193936884895</v>
      </c>
      <c r="E47" s="542">
        <f>[1]Advance!E48/[1]Deposit!E48*100</f>
        <v>89.740354071081185</v>
      </c>
      <c r="F47" s="542">
        <f>[1]Advance!F48/[1]Deposit!F48*100</f>
        <v>137.91200386162913</v>
      </c>
      <c r="G47" s="542">
        <f>[1]Advance!G48/[1]Deposit!G48*100</f>
        <v>114.25362886790316</v>
      </c>
      <c r="H47" s="542">
        <f>[1]Advance!H48/[1]Deposit!H48*100</f>
        <v>33.289099743212738</v>
      </c>
      <c r="I47" s="542">
        <f>[1]Advance!I48/[1]Deposit!I48*100</f>
        <v>42.135655378284149</v>
      </c>
      <c r="J47" s="542">
        <f>[1]Advance!J48/[1]Deposit!J48*100</f>
        <v>106.87866034637636</v>
      </c>
      <c r="K47" s="542">
        <f>[1]Advance!K48/[1]Deposit!K48*100</f>
        <v>123.45051730106091</v>
      </c>
      <c r="L47" s="542">
        <f>[1]Advance!L48/[1]Deposit!L48*100</f>
        <v>113.32938334526821</v>
      </c>
      <c r="M47" s="52">
        <f t="shared" si="2"/>
        <v>-0.92424552263494775</v>
      </c>
    </row>
    <row r="48" spans="1:13">
      <c r="A48" s="549">
        <v>16</v>
      </c>
      <c r="B48" s="22" t="str">
        <f>[1]Advance!B49</f>
        <v>ICICI Bank Ltd</v>
      </c>
      <c r="C48" s="542">
        <f>[1]Advance!C49/[1]Deposit!C49*100</f>
        <v>69.170312789539807</v>
      </c>
      <c r="D48" s="542">
        <f>[1]Advance!D49/[1]Deposit!D49*100</f>
        <v>122.5560835723859</v>
      </c>
      <c r="E48" s="542">
        <f>[1]Advance!E49/[1]Deposit!E49*100</f>
        <v>71.83625349350821</v>
      </c>
      <c r="F48" s="542">
        <f>[1]Advance!F49/[1]Deposit!F49*100</f>
        <v>64.333114810301723</v>
      </c>
      <c r="G48" s="542">
        <f>[1]Advance!G49/[1]Deposit!G49*100</f>
        <v>66.565907568291678</v>
      </c>
      <c r="H48" s="542">
        <f>[1]Advance!H49/[1]Deposit!H49*100</f>
        <v>63.922793090703635</v>
      </c>
      <c r="I48" s="542">
        <f>[1]Advance!I49/[1]Deposit!I49*100</f>
        <v>142.31539323823284</v>
      </c>
      <c r="J48" s="542">
        <f>[1]Advance!J49/[1]Deposit!J49*100</f>
        <v>65.47209403560494</v>
      </c>
      <c r="K48" s="542">
        <f>[1]Advance!K49/[1]Deposit!K49*100</f>
        <v>70.198021974345153</v>
      </c>
      <c r="L48" s="542">
        <f>[1]Advance!L49/[1]Deposit!L49*100</f>
        <v>70.846448744478153</v>
      </c>
      <c r="M48" s="52">
        <f t="shared" si="2"/>
        <v>4.2805411761864747</v>
      </c>
    </row>
    <row r="49" spans="1:13">
      <c r="A49" s="549">
        <v>17</v>
      </c>
      <c r="B49" s="22" t="str">
        <f>[1]Advance!B50</f>
        <v>YES BANK Ltd.</v>
      </c>
      <c r="C49" s="542">
        <f>[1]Advance!C50/[1]Deposit!C50*100</f>
        <v>64.85400134847778</v>
      </c>
      <c r="D49" s="542">
        <f>[1]Advance!D50/[1]Deposit!D50*100</f>
        <v>1323.4894772572979</v>
      </c>
      <c r="E49" s="542">
        <f>[1]Advance!E50/[1]Deposit!E50*100</f>
        <v>121.4417911242446</v>
      </c>
      <c r="F49" s="542">
        <f>[1]Advance!F50/[1]Deposit!F50*100</f>
        <v>91.968500067570062</v>
      </c>
      <c r="G49" s="542">
        <f>[1]Advance!G50/[1]Deposit!G50*100</f>
        <v>94.80657925303035</v>
      </c>
      <c r="H49" s="542">
        <f>[1]Advance!H50/[1]Deposit!H50*100</f>
        <v>57.670181041162792</v>
      </c>
      <c r="I49" s="542">
        <f>[1]Advance!I50/[1]Deposit!I50*100</f>
        <v>1227.0665472993137</v>
      </c>
      <c r="J49" s="542">
        <f>[1]Advance!J50/[1]Deposit!J50*100</f>
        <v>88.582388360791015</v>
      </c>
      <c r="K49" s="542">
        <f>[1]Advance!K50/[1]Deposit!K50*100</f>
        <v>113.87862473499966</v>
      </c>
      <c r="L49" s="542">
        <f>[1]Advance!L50/[1]Deposit!L50*100</f>
        <v>113.63998181854944</v>
      </c>
      <c r="M49" s="52">
        <f t="shared" si="2"/>
        <v>18.833402565519094</v>
      </c>
    </row>
    <row r="50" spans="1:13">
      <c r="A50" s="549">
        <v>18</v>
      </c>
      <c r="B50" s="22" t="str">
        <f>[1]Advance!B51</f>
        <v>Bandhan Bank</v>
      </c>
      <c r="C50" s="542" t="e">
        <f>[1]Advance!C51/[1]Deposit!C51*100</f>
        <v>#DIV/0!</v>
      </c>
      <c r="D50" s="542" t="e">
        <f>[1]Advance!D51/[1]Deposit!D51*100</f>
        <v>#DIV/0!</v>
      </c>
      <c r="E50" s="542" t="e">
        <f>[1]Advance!E51/[1]Deposit!E51*100</f>
        <v>#DIV/0!</v>
      </c>
      <c r="F50" s="542" t="e">
        <f>[1]Advance!F51/[1]Deposit!F51*100</f>
        <v>#DIV/0!</v>
      </c>
      <c r="G50" s="542" t="e">
        <f>[1]Advance!G51/[1]Deposit!G51*100</f>
        <v>#DIV/0!</v>
      </c>
      <c r="H50" s="542" t="e">
        <f>[1]Advance!H51/[1]Deposit!H51*100</f>
        <v>#DIV/0!</v>
      </c>
      <c r="I50" s="542">
        <f>[1]Advance!I51/[1]Deposit!I51*100</f>
        <v>184.25930564600972</v>
      </c>
      <c r="J50" s="542">
        <f>[1]Advance!J51/[1]Deposit!J51*100</f>
        <v>100.35635714792623</v>
      </c>
      <c r="K50" s="542">
        <f>[1]Advance!K51/[1]Deposit!K51*100</f>
        <v>56.521007373177092</v>
      </c>
      <c r="L50" s="542">
        <f>[1]Advance!L51/[1]Deposit!L51*100</f>
        <v>67.752375073367986</v>
      </c>
      <c r="M50" s="52" t="e">
        <f t="shared" si="2"/>
        <v>#DIV/0!</v>
      </c>
    </row>
    <row r="51" spans="1:13">
      <c r="A51" s="548"/>
      <c r="B51" s="550" t="s">
        <v>61</v>
      </c>
      <c r="C51" s="542">
        <f>[1]Advance!C52/[1]Deposit!C52*100</f>
        <v>52.449882663357968</v>
      </c>
      <c r="D51" s="542">
        <f>[1]Advance!D52/[1]Deposit!D52*100</f>
        <v>75.019994811988056</v>
      </c>
      <c r="E51" s="542">
        <f>[1]Advance!E52/[1]Deposit!E52*100</f>
        <v>84.940338402464903</v>
      </c>
      <c r="F51" s="542">
        <f>[1]Advance!F52/[1]Deposit!F52*100</f>
        <v>79.170432066888054</v>
      </c>
      <c r="G51" s="542">
        <f>[1]Advance!G52/[1]Deposit!G52*100</f>
        <v>78.713026825081656</v>
      </c>
      <c r="H51" s="542">
        <f>[1]Advance!H52/[1]Deposit!H52*100</f>
        <v>51.048569000407781</v>
      </c>
      <c r="I51" s="542">
        <f>[1]Advance!I52/[1]Deposit!I52*100</f>
        <v>83.524317760148264</v>
      </c>
      <c r="J51" s="542">
        <f>[1]Advance!J52/[1]Deposit!J52*100</f>
        <v>86.358077794539426</v>
      </c>
      <c r="K51" s="542">
        <f>[1]Advance!K52/[1]Deposit!K52*100</f>
        <v>82.950089880127365</v>
      </c>
      <c r="L51" s="542">
        <f>[1]Advance!L52/[1]Deposit!L52*100</f>
        <v>82.353319999924722</v>
      </c>
      <c r="M51" s="52">
        <f>L51-G51</f>
        <v>3.640293174843066</v>
      </c>
    </row>
    <row r="52" spans="1:13">
      <c r="A52" s="548" t="s">
        <v>62</v>
      </c>
      <c r="B52" s="550" t="s">
        <v>63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1"/>
    </row>
    <row r="53" spans="1:13">
      <c r="A53" s="548">
        <v>1</v>
      </c>
      <c r="B53" s="22" t="str">
        <f>[1]Advance!B54</f>
        <v xml:space="preserve">Kavery Grameena Bank </v>
      </c>
      <c r="C53" s="542">
        <f>[1]Advance!C54/[1]Deposit!C54*100</f>
        <v>101.89795685090921</v>
      </c>
      <c r="D53" s="542">
        <f>[1]Advance!D54/[1]Deposit!D54*100</f>
        <v>74.563130083881845</v>
      </c>
      <c r="E53" s="542">
        <f>[1]Advance!E54/[1]Deposit!E54*100</f>
        <v>28.66363713415787</v>
      </c>
      <c r="F53" s="542">
        <f>[1]Advance!F54/[1]Deposit!F54*100</f>
        <v>22.831561584588819</v>
      </c>
      <c r="G53" s="542">
        <f>[1]Advance!G54/[1]Deposit!G54*100</f>
        <v>68.729325714079692</v>
      </c>
      <c r="H53" s="542">
        <f>[1]Advance!H54/[1]Deposit!H54*100</f>
        <v>107.82504660824121</v>
      </c>
      <c r="I53" s="542">
        <f>[1]Advance!I54/[1]Deposit!I54*100</f>
        <v>76.443953147254518</v>
      </c>
      <c r="J53" s="542">
        <f>[1]Advance!J54/[1]Deposit!J54*100</f>
        <v>26.37493228010695</v>
      </c>
      <c r="K53" s="542">
        <f>[1]Advance!K54/[1]Deposit!K54*100</f>
        <v>18.621936711872472</v>
      </c>
      <c r="L53" s="542">
        <f>[1]Advance!L54/[1]Deposit!L54*100</f>
        <v>67.94298790763176</v>
      </c>
      <c r="M53" s="52">
        <f t="shared" si="2"/>
        <v>-0.78633780644793205</v>
      </c>
    </row>
    <row r="54" spans="1:13">
      <c r="A54" s="549">
        <v>2</v>
      </c>
      <c r="B54" s="22" t="str">
        <f>[1]Advance!B55</f>
        <v>Pragathi Krishna  Grameena Bank</v>
      </c>
      <c r="C54" s="542">
        <f>[1]Advance!C55/[1]Deposit!C55*100</f>
        <v>143.94873746549405</v>
      </c>
      <c r="D54" s="542">
        <f>[1]Advance!D55/[1]Deposit!D55*100</f>
        <v>92.801364637710975</v>
      </c>
      <c r="E54" s="542">
        <f>[1]Advance!E55/[1]Deposit!E55*100</f>
        <v>35.893109860934047</v>
      </c>
      <c r="F54" s="542" t="e">
        <f>[1]Advance!F55/[1]Deposit!F55*100</f>
        <v>#DIV/0!</v>
      </c>
      <c r="G54" s="542">
        <f>[1]Advance!G55/[1]Deposit!G55*100</f>
        <v>87.088956766451631</v>
      </c>
      <c r="H54" s="542">
        <f>[1]Advance!H55/[1]Deposit!H55*100</f>
        <v>157.34615933186478</v>
      </c>
      <c r="I54" s="542">
        <f>[1]Advance!I55/[1]Deposit!I55*100</f>
        <v>97.365244962667489</v>
      </c>
      <c r="J54" s="542">
        <f>[1]Advance!J55/[1]Deposit!J55*100</f>
        <v>43.681984699924577</v>
      </c>
      <c r="K54" s="542" t="e">
        <f>[1]Advance!K55/[1]Deposit!K55*100</f>
        <v>#DIV/0!</v>
      </c>
      <c r="L54" s="542">
        <f>[1]Advance!L55/[1]Deposit!L55*100</f>
        <v>98.81243650637461</v>
      </c>
      <c r="M54" s="52">
        <f t="shared" si="2"/>
        <v>11.723479739922979</v>
      </c>
    </row>
    <row r="55" spans="1:13">
      <c r="A55" s="549">
        <v>3</v>
      </c>
      <c r="B55" s="22" t="str">
        <f>[1]Advance!B56</f>
        <v>Karnataka Vikas Grameena Bank</v>
      </c>
      <c r="C55" s="542">
        <f>[1]Advance!C56/[1]Deposit!C56*100</f>
        <v>132.53360044733552</v>
      </c>
      <c r="D55" s="542">
        <f>[1]Advance!D56/[1]Deposit!D56*100</f>
        <v>81.649959168215119</v>
      </c>
      <c r="E55" s="542">
        <f>[1]Advance!E56/[1]Deposit!E56*100</f>
        <v>24.787655863334326</v>
      </c>
      <c r="F55" s="542" t="e">
        <f>[1]Advance!F56/[1]Deposit!F56*100</f>
        <v>#DIV/0!</v>
      </c>
      <c r="G55" s="542">
        <f>[1]Advance!G56/[1]Deposit!G56*100</f>
        <v>81.010247992615461</v>
      </c>
      <c r="H55" s="542">
        <f>[1]Advance!H56/[1]Deposit!H56*100</f>
        <v>138.19738763040553</v>
      </c>
      <c r="I55" s="542">
        <f>[1]Advance!I56/[1]Deposit!I56*100</f>
        <v>55.391243177312163</v>
      </c>
      <c r="J55" s="542">
        <f>[1]Advance!J56/[1]Deposit!J56*100</f>
        <v>30.698357726516086</v>
      </c>
      <c r="K55" s="542" t="e">
        <f>[1]Advance!K56/[1]Deposit!K56*100</f>
        <v>#DIV/0!</v>
      </c>
      <c r="L55" s="542">
        <f>[1]Advance!L56/[1]Deposit!L56*100</f>
        <v>87.026464277198258</v>
      </c>
      <c r="M55" s="52">
        <f t="shared" si="2"/>
        <v>6.0162162845827964</v>
      </c>
    </row>
    <row r="56" spans="1:13">
      <c r="A56" s="548"/>
      <c r="B56" s="550" t="s">
        <v>67</v>
      </c>
      <c r="C56" s="542">
        <f>[1]Advance!C57/[1]Deposit!C57*100</f>
        <v>128.52565609297787</v>
      </c>
      <c r="D56" s="542">
        <f>[1]Advance!D57/[1]Deposit!D57*100</f>
        <v>85.14309957068923</v>
      </c>
      <c r="E56" s="542">
        <f>[1]Advance!E57/[1]Deposit!E57*100</f>
        <v>31.103478641731979</v>
      </c>
      <c r="F56" s="542">
        <f>[1]Advance!F57/[1]Deposit!F57*100</f>
        <v>22.831561584588819</v>
      </c>
      <c r="G56" s="542">
        <f>[1]Advance!G57/[1]Deposit!G57*100</f>
        <v>80.724449759971634</v>
      </c>
      <c r="H56" s="542">
        <f>[1]Advance!H57/[1]Deposit!H57*100</f>
        <v>137.22076867831095</v>
      </c>
      <c r="I56" s="542">
        <f>[1]Advance!I57/[1]Deposit!I57*100</f>
        <v>77.41198142821321</v>
      </c>
      <c r="J56" s="542">
        <f>[1]Advance!J57/[1]Deposit!J57*100</f>
        <v>36.814822576695313</v>
      </c>
      <c r="K56" s="542">
        <f>[1]Advance!K57/[1]Deposit!K57*100</f>
        <v>18.621936711872472</v>
      </c>
      <c r="L56" s="542">
        <f>[1]Advance!L57/[1]Deposit!L57*100</f>
        <v>87.012402458286402</v>
      </c>
      <c r="M56" s="52">
        <f t="shared" si="2"/>
        <v>6.2879526983147684</v>
      </c>
    </row>
    <row r="57" spans="1:13">
      <c r="A57" s="550" t="s">
        <v>68</v>
      </c>
      <c r="B57" s="22"/>
      <c r="C57" s="542">
        <f>[1]Advance!C58/[1]Deposit!C58*100</f>
        <v>85.450383843187154</v>
      </c>
      <c r="D57" s="542">
        <f>[1]Advance!D58/[1]Deposit!D58*100</f>
        <v>79.097785536423288</v>
      </c>
      <c r="E57" s="542">
        <f>[1]Advance!E58/[1]Deposit!E58*100</f>
        <v>64.560109550917502</v>
      </c>
      <c r="F57" s="542">
        <f>[1]Advance!F58/[1]Deposit!F58*100</f>
        <v>77.418956507830757</v>
      </c>
      <c r="G57" s="542">
        <f>[1]Advance!G58/[1]Deposit!G58*100</f>
        <v>75.616677200115163</v>
      </c>
      <c r="H57" s="542">
        <f>[1]Advance!H58/[1]Deposit!H58*100</f>
        <v>88.179734544064942</v>
      </c>
      <c r="I57" s="542">
        <f>[1]Advance!I58/[1]Deposit!I58*100</f>
        <v>78.981709347910112</v>
      </c>
      <c r="J57" s="542">
        <f>[1]Advance!J58/[1]Deposit!J58*100</f>
        <v>63.209257721813771</v>
      </c>
      <c r="K57" s="542">
        <f>[1]Advance!K58/[1]Deposit!K58*100</f>
        <v>79.755514260514744</v>
      </c>
      <c r="L57" s="542">
        <f>[1]Advance!L58/[1]Deposit!L58*100</f>
        <v>76.938087940665994</v>
      </c>
      <c r="M57" s="52">
        <f t="shared" si="2"/>
        <v>1.3214107405508315</v>
      </c>
    </row>
    <row r="58" spans="1:13">
      <c r="A58" s="550" t="s">
        <v>69</v>
      </c>
      <c r="B58" s="550"/>
      <c r="C58" s="542">
        <f>[1]Advance!C59/[1]Deposit!C59*100</f>
        <v>95.352271851692365</v>
      </c>
      <c r="D58" s="542">
        <f>[1]Advance!D59/[1]Deposit!D59*100</f>
        <v>79.65483310408213</v>
      </c>
      <c r="E58" s="542">
        <f>[1]Advance!E59/[1]Deposit!E59*100</f>
        <v>61.801413638744407</v>
      </c>
      <c r="F58" s="542">
        <f>[1]Advance!F59/[1]Deposit!F59*100</f>
        <v>77.202442889641844</v>
      </c>
      <c r="G58" s="542">
        <f>[1]Advance!G59/[1]Deposit!G59*100</f>
        <v>75.868829537319655</v>
      </c>
      <c r="H58" s="542">
        <f>[1]Advance!H59/[1]Deposit!H59*100</f>
        <v>99.897282057873838</v>
      </c>
      <c r="I58" s="542">
        <f>[1]Advance!I59/[1]Deposit!I59*100</f>
        <v>78.842375835787053</v>
      </c>
      <c r="J58" s="542">
        <f>[1]Advance!J59/[1]Deposit!J59*100</f>
        <v>61.349844753187142</v>
      </c>
      <c r="K58" s="542">
        <f>[1]Advance!K59/[1]Deposit!K59*100</f>
        <v>79.485537168735604</v>
      </c>
      <c r="L58" s="542">
        <f>[1]Advance!L59/[1]Deposit!L59*100</f>
        <v>77.410215984975125</v>
      </c>
      <c r="M58" s="52">
        <f t="shared" si="2"/>
        <v>1.5413864476554693</v>
      </c>
    </row>
    <row r="59" spans="1:13">
      <c r="A59" s="548" t="s">
        <v>70</v>
      </c>
      <c r="B59" s="550" t="s">
        <v>71</v>
      </c>
      <c r="C59" s="52"/>
      <c r="D59" s="52"/>
      <c r="E59" s="52"/>
      <c r="F59" s="52"/>
      <c r="G59" s="551"/>
      <c r="H59" s="52"/>
      <c r="I59" s="52"/>
      <c r="J59" s="52"/>
      <c r="K59" s="52"/>
      <c r="L59" s="52"/>
      <c r="M59" s="51"/>
    </row>
    <row r="60" spans="1:13">
      <c r="A60" s="549">
        <v>1</v>
      </c>
      <c r="B60" s="22" t="str">
        <f>[1]Advance!B61</f>
        <v>KSCARD Bk.Ltd</v>
      </c>
      <c r="C60" s="542" t="e">
        <f>[1]Advance!C61/[1]Deposit!C61*100</f>
        <v>#DIV/0!</v>
      </c>
      <c r="D60" s="542" t="e">
        <f>[1]Advance!D61/[1]Deposit!D61*100</f>
        <v>#DIV/0!</v>
      </c>
      <c r="E60" s="542">
        <f>[1]Advance!E61/[1]Deposit!E61*100</f>
        <v>0</v>
      </c>
      <c r="F60" s="542" t="e">
        <f>[1]Advance!F61/[1]Deposit!F61*100</f>
        <v>#DIV/0!</v>
      </c>
      <c r="G60" s="542">
        <f>[1]Advance!G61/[1]Deposit!G61*100</f>
        <v>716.90289867860167</v>
      </c>
      <c r="H60" s="542" t="e">
        <f>[1]Advance!H61/[1]Deposit!H61*100</f>
        <v>#DIV/0!</v>
      </c>
      <c r="I60" s="542" t="e">
        <f>[1]Advance!I61/[1]Deposit!I61*100</f>
        <v>#DIV/0!</v>
      </c>
      <c r="J60" s="542">
        <f>[1]Advance!J61/[1]Deposit!J61*100</f>
        <v>0</v>
      </c>
      <c r="K60" s="542">
        <f>[1]Advance!K61/[1]Deposit!K61*100</f>
        <v>0</v>
      </c>
      <c r="L60" s="542">
        <f>[1]Advance!L61/[1]Deposit!L61*100</f>
        <v>609.07000973015761</v>
      </c>
      <c r="M60" s="52">
        <f t="shared" si="2"/>
        <v>-107.83288894844407</v>
      </c>
    </row>
    <row r="61" spans="1:13" ht="18.75">
      <c r="A61" s="553">
        <v>2</v>
      </c>
      <c r="B61" s="22" t="str">
        <f>[1]Advance!B62</f>
        <v xml:space="preserve">K.S.Coop Apex Bank ltd </v>
      </c>
      <c r="C61" s="542">
        <f>[1]Advance!C62/[1]Deposit!C62*100</f>
        <v>105.35639400083141</v>
      </c>
      <c r="D61" s="542">
        <f>[1]Advance!D62/[1]Deposit!D62*100</f>
        <v>105.40817246426512</v>
      </c>
      <c r="E61" s="542">
        <f>[1]Advance!E62/[1]Deposit!E62*100</f>
        <v>105.40817246426512</v>
      </c>
      <c r="F61" s="542">
        <f>[1]Advance!F62/[1]Deposit!F62*100</f>
        <v>56.962945801710617</v>
      </c>
      <c r="G61" s="542">
        <f>[1]Advance!G62/[1]Deposit!G62*100</f>
        <v>91.096381228465319</v>
      </c>
      <c r="H61" s="542">
        <f>[1]Advance!H62/[1]Deposit!H62*100</f>
        <v>107.18928385582842</v>
      </c>
      <c r="I61" s="542">
        <f>[1]Advance!I62/[1]Deposit!I62*100</f>
        <v>109.07663030006465</v>
      </c>
      <c r="J61" s="542">
        <f>[1]Advance!J62/[1]Deposit!J62*100</f>
        <v>106.86493333954866</v>
      </c>
      <c r="K61" s="542">
        <f>[1]Advance!K62/[1]Deposit!K62*100</f>
        <v>64.625459752350196</v>
      </c>
      <c r="L61" s="542">
        <f>[1]Advance!L62/[1]Deposit!L62*100</f>
        <v>95.658444624040101</v>
      </c>
      <c r="M61" s="52">
        <f t="shared" si="2"/>
        <v>4.562063395574782</v>
      </c>
    </row>
    <row r="62" spans="1:13">
      <c r="A62" s="549">
        <v>3</v>
      </c>
      <c r="B62" s="22" t="str">
        <f>[1]Advance!B63</f>
        <v>Indl.Co.Op.Bank ltd.</v>
      </c>
      <c r="C62" s="542" t="e">
        <f>[1]Advance!C63/[1]Deposit!C63*100</f>
        <v>#DIV/0!</v>
      </c>
      <c r="D62" s="542">
        <f>[1]Advance!D63/[1]Deposit!D63*100</f>
        <v>19.708396178984415</v>
      </c>
      <c r="E62" s="542">
        <f>[1]Advance!E63/[1]Deposit!E63*100</f>
        <v>44.125065994016545</v>
      </c>
      <c r="F62" s="542">
        <f>[1]Advance!F63/[1]Deposit!F63*100</f>
        <v>69.33050269163698</v>
      </c>
      <c r="G62" s="542">
        <f>[1]Advance!G63/[1]Deposit!G63*100</f>
        <v>52.934057408844062</v>
      </c>
      <c r="H62" s="542" t="e">
        <f>[1]Advance!H63/[1]Deposit!H63*100</f>
        <v>#DIV/0!</v>
      </c>
      <c r="I62" s="542">
        <f>[1]Advance!I63/[1]Deposit!I63*100</f>
        <v>19.708396178984415</v>
      </c>
      <c r="J62" s="542">
        <f>[1]Advance!J63/[1]Deposit!J63*100</f>
        <v>44.125065994016545</v>
      </c>
      <c r="K62" s="542">
        <f>[1]Advance!K63/[1]Deposit!K63*100</f>
        <v>69.33050269163698</v>
      </c>
      <c r="L62" s="542">
        <f>[1]Advance!L63/[1]Deposit!L63*100</f>
        <v>52.934057408844062</v>
      </c>
      <c r="M62" s="52">
        <f t="shared" si="2"/>
        <v>0</v>
      </c>
    </row>
    <row r="63" spans="1:13">
      <c r="A63" s="548"/>
      <c r="B63" s="22" t="str">
        <f>[1]Advance!B64</f>
        <v>Total (E)</v>
      </c>
      <c r="C63" s="542">
        <f>[1]Advance!C64/[1]Deposit!C64*100</f>
        <v>126.86030444863347</v>
      </c>
      <c r="D63" s="542">
        <f>[1]Advance!D64/[1]Deposit!D64*100</f>
        <v>105.18811226995066</v>
      </c>
      <c r="E63" s="542">
        <f>[1]Advance!E64/[1]Deposit!E64*100</f>
        <v>98.996494638160129</v>
      </c>
      <c r="F63" s="542">
        <f>[1]Advance!F64/[1]Deposit!F64*100</f>
        <v>57.13745130952114</v>
      </c>
      <c r="G63" s="542">
        <f>[1]Advance!G64/[1]Deposit!G64*100</f>
        <v>95.882394809821221</v>
      </c>
      <c r="H63" s="542">
        <f>[1]Advance!H64/[1]Deposit!H64*100</f>
        <v>124.0514540635409</v>
      </c>
      <c r="I63" s="542">
        <f>[1]Advance!I64/[1]Deposit!I64*100</f>
        <v>108.74576971935821</v>
      </c>
      <c r="J63" s="542">
        <f>[1]Advance!J64/[1]Deposit!J64*100</f>
        <v>101.03958528086274</v>
      </c>
      <c r="K63" s="542">
        <f>[1]Advance!K64/[1]Deposit!K64*100</f>
        <v>64.405772497563433</v>
      </c>
      <c r="L63" s="542">
        <f>[1]Advance!L64/[1]Deposit!L64*100</f>
        <v>100.00543390790106</v>
      </c>
      <c r="M63" s="52">
        <f t="shared" si="2"/>
        <v>4.1230390980798433</v>
      </c>
    </row>
    <row r="64" spans="1:13">
      <c r="A64" s="549" t="s">
        <v>76</v>
      </c>
      <c r="B64" s="22" t="str">
        <f>[1]Advance!B65</f>
        <v>KSFC</v>
      </c>
      <c r="C64" s="542" t="e">
        <f>[1]Advance!C65/[1]Deposit!C65*100</f>
        <v>#DIV/0!</v>
      </c>
      <c r="D64" s="542" t="e">
        <f>[1]Advance!D65/[1]Deposit!D65*100</f>
        <v>#DIV/0!</v>
      </c>
      <c r="E64" s="542" t="e">
        <f>[1]Advance!E65/[1]Deposit!E65*100</f>
        <v>#DIV/0!</v>
      </c>
      <c r="F64" s="542" t="e">
        <f>[1]Advance!F65/[1]Deposit!F65*100</f>
        <v>#DIV/0!</v>
      </c>
      <c r="G64" s="542" t="e">
        <f>[1]Advance!G65/[1]Deposit!G65*100</f>
        <v>#DIV/0!</v>
      </c>
      <c r="H64" s="542" t="e">
        <f>[1]Advance!H65/[1]Deposit!H65*100</f>
        <v>#DIV/0!</v>
      </c>
      <c r="I64" s="542" t="e">
        <f>[1]Advance!I65/[1]Deposit!I65*100</f>
        <v>#DIV/0!</v>
      </c>
      <c r="J64" s="542" t="e">
        <f>[1]Advance!J65/[1]Deposit!J65*100</f>
        <v>#DIV/0!</v>
      </c>
      <c r="K64" s="542" t="e">
        <f>[1]Advance!K65/[1]Deposit!K65*100</f>
        <v>#DIV/0!</v>
      </c>
      <c r="L64" s="542" t="e">
        <f>[1]Advance!L65/[1]Deposit!L65*100</f>
        <v>#DIV/0!</v>
      </c>
      <c r="M64" s="52" t="e">
        <f t="shared" si="2"/>
        <v>#DIV/0!</v>
      </c>
    </row>
    <row r="65" spans="1:13">
      <c r="A65" s="549"/>
      <c r="B65" s="554" t="s">
        <v>78</v>
      </c>
      <c r="C65" s="542" t="e">
        <f>[1]Advance!C66/[1]Deposit!C66*100</f>
        <v>#DIV/0!</v>
      </c>
      <c r="D65" s="542" t="e">
        <f>[1]Advance!D66/[1]Deposit!D66*100</f>
        <v>#DIV/0!</v>
      </c>
      <c r="E65" s="542" t="e">
        <f>[1]Advance!E66/[1]Deposit!E66*100</f>
        <v>#DIV/0!</v>
      </c>
      <c r="F65" s="542" t="e">
        <f>[1]Advance!F66/[1]Deposit!F66*100</f>
        <v>#DIV/0!</v>
      </c>
      <c r="G65" s="542" t="e">
        <f>[1]Advance!G66/[1]Deposit!G66*100</f>
        <v>#DIV/0!</v>
      </c>
      <c r="H65" s="542" t="e">
        <f>[1]Advance!H66/[1]Deposit!H66*100</f>
        <v>#DIV/0!</v>
      </c>
      <c r="I65" s="542" t="e">
        <f>[1]Advance!I66/[1]Deposit!I66*100</f>
        <v>#DIV/0!</v>
      </c>
      <c r="J65" s="542" t="e">
        <f>[1]Advance!J66/[1]Deposit!J66*100</f>
        <v>#DIV/0!</v>
      </c>
      <c r="K65" s="542" t="e">
        <f>[1]Advance!K66/[1]Deposit!K66*100</f>
        <v>#DIV/0!</v>
      </c>
      <c r="L65" s="542" t="e">
        <f>[1]Advance!L66/[1]Deposit!L66*100</f>
        <v>#DIV/0!</v>
      </c>
      <c r="M65" s="52" t="e">
        <f t="shared" si="2"/>
        <v>#DIV/0!</v>
      </c>
    </row>
    <row r="66" spans="1:13">
      <c r="A66" s="549" t="s">
        <v>79</v>
      </c>
      <c r="B66" s="554" t="s">
        <v>80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1"/>
    </row>
    <row r="67" spans="1:13">
      <c r="A67" s="549">
        <v>1</v>
      </c>
      <c r="B67" s="22" t="str">
        <f>[1]Advance!B68</f>
        <v>Equitas Small Finance Bank</v>
      </c>
      <c r="C67" s="542" t="e">
        <f>[1]Advance!C68/[1]Deposit!C68*100</f>
        <v>#DIV/0!</v>
      </c>
      <c r="D67" s="542" t="e">
        <f>[1]Advance!D68/[1]Deposit!D68*100</f>
        <v>#DIV/0!</v>
      </c>
      <c r="E67" s="542" t="e">
        <f>[1]Advance!E68/[1]Deposit!E68*100</f>
        <v>#DIV/0!</v>
      </c>
      <c r="F67" s="542" t="e">
        <f>[1]Advance!F68/[1]Deposit!F68*100</f>
        <v>#DIV/0!</v>
      </c>
      <c r="G67" s="542" t="e">
        <f>[1]Advance!G68/[1]Deposit!G68*100</f>
        <v>#DIV/0!</v>
      </c>
      <c r="H67" s="542">
        <f>[1]Advance!H68/[1]Deposit!H68*100</f>
        <v>674.50657894736844</v>
      </c>
      <c r="I67" s="542">
        <f>[1]Advance!I68/[1]Deposit!I68*100</f>
        <v>471.00063734862977</v>
      </c>
      <c r="J67" s="542">
        <f>[1]Advance!J68/[1]Deposit!J68*100</f>
        <v>461.41767608793185</v>
      </c>
      <c r="K67" s="542">
        <f>[1]Advance!K68/[1]Deposit!K68*100</f>
        <v>366.19248503875201</v>
      </c>
      <c r="L67" s="542">
        <f>[1]Advance!L68/[1]Deposit!L68*100</f>
        <v>422.61110589119602</v>
      </c>
      <c r="M67" s="52" t="e">
        <f t="shared" si="2"/>
        <v>#DIV/0!</v>
      </c>
    </row>
    <row r="68" spans="1:13">
      <c r="A68" s="549">
        <v>2</v>
      </c>
      <c r="B68" s="22" t="str">
        <f>[1]Advance!B69</f>
        <v>Ujjivan Small Finnance</v>
      </c>
      <c r="C68" s="542" t="e">
        <f>[1]Advance!C69/[1]Deposit!C69*100</f>
        <v>#DIV/0!</v>
      </c>
      <c r="D68" s="542" t="e">
        <f>[1]Advance!D69/[1]Deposit!D69*100</f>
        <v>#DIV/0!</v>
      </c>
      <c r="E68" s="542" t="e">
        <f>[1]Advance!E69/[1]Deposit!E69*100</f>
        <v>#DIV/0!</v>
      </c>
      <c r="F68" s="542" t="e">
        <f>[1]Advance!F69/[1]Deposit!F69*100</f>
        <v>#DIV/0!</v>
      </c>
      <c r="G68" s="542" t="e">
        <f>[1]Advance!G69/[1]Deposit!G69*100</f>
        <v>#DIV/0!</v>
      </c>
      <c r="H68" s="542">
        <f>[1]Advance!H69/[1]Deposit!H69*100</f>
        <v>2026.5734265734268</v>
      </c>
      <c r="I68" s="542">
        <f>[1]Advance!I69/[1]Deposit!I69*100</f>
        <v>847.60655253837069</v>
      </c>
      <c r="J68" s="542">
        <f>[1]Advance!J69/[1]Deposit!J69*100</f>
        <v>645.30386740331483</v>
      </c>
      <c r="K68" s="542">
        <f>[1]Advance!K69/[1]Deposit!K69*100</f>
        <v>104.97568275346055</v>
      </c>
      <c r="L68" s="542">
        <f>[1]Advance!L69/[1]Deposit!L69*100</f>
        <v>232.79055893107531</v>
      </c>
      <c r="M68" s="52" t="e">
        <f t="shared" si="2"/>
        <v>#DIV/0!</v>
      </c>
    </row>
    <row r="69" spans="1:13">
      <c r="A69" s="549"/>
      <c r="B69" s="554" t="s">
        <v>83</v>
      </c>
      <c r="C69" s="542" t="e">
        <f>[1]Advance!C70/[1]Deposit!C70*100</f>
        <v>#DIV/0!</v>
      </c>
      <c r="D69" s="542" t="e">
        <f>[1]Advance!D70/[1]Deposit!D70*100</f>
        <v>#DIV/0!</v>
      </c>
      <c r="E69" s="542" t="e">
        <f>[1]Advance!E70/[1]Deposit!E70*100</f>
        <v>#DIV/0!</v>
      </c>
      <c r="F69" s="542" t="e">
        <f>[1]Advance!F70/[1]Deposit!F70*100</f>
        <v>#DIV/0!</v>
      </c>
      <c r="G69" s="542" t="e">
        <f>[1]Advance!G70/[1]Deposit!G70*100</f>
        <v>#DIV/0!</v>
      </c>
      <c r="H69" s="542">
        <f>[1]Advance!H70/[1]Deposit!H70*100</f>
        <v>931.95739014647131</v>
      </c>
      <c r="I69" s="542">
        <f>[1]Advance!I70/[1]Deposit!I70*100</f>
        <v>728.40246116602793</v>
      </c>
      <c r="J69" s="542">
        <f>[1]Advance!J70/[1]Deposit!J70*100</f>
        <v>512.60218535006072</v>
      </c>
      <c r="K69" s="542">
        <f>[1]Advance!K70/[1]Deposit!K70*100</f>
        <v>172.21941610263664</v>
      </c>
      <c r="L69" s="542">
        <f>[1]Advance!L70/[1]Deposit!L70*100</f>
        <v>302.86669904091298</v>
      </c>
      <c r="M69" s="52" t="e">
        <f t="shared" si="2"/>
        <v>#DIV/0!</v>
      </c>
    </row>
    <row r="70" spans="1:13">
      <c r="A70" s="549"/>
      <c r="B70" s="554" t="s">
        <v>84</v>
      </c>
      <c r="C70" s="555">
        <f>[1]Advance!C71/[1]Deposit!C71*100</f>
        <v>99.107824161976211</v>
      </c>
      <c r="D70" s="555">
        <f>[1]Advance!D71/[1]Deposit!D71*100</f>
        <v>81.67734489848209</v>
      </c>
      <c r="E70" s="555">
        <f>[1]Advance!E71/[1]Deposit!E71*100</f>
        <v>64.124677407528083</v>
      </c>
      <c r="F70" s="555">
        <f>[1]Advance!F71/[1]Deposit!F71*100</f>
        <v>76.852926979185327</v>
      </c>
      <c r="G70" s="555">
        <f>[1]Advance!G71/[1]Deposit!G71*100</f>
        <v>76.891442444725627</v>
      </c>
      <c r="H70" s="555">
        <f>[1]Advance!H71/[1]Deposit!H71*100</f>
        <v>103.23750047658773</v>
      </c>
      <c r="I70" s="555">
        <f>[1]Advance!I71/[1]Deposit!I71*100</f>
        <v>80.891703464120326</v>
      </c>
      <c r="J70" s="555">
        <f>[1]Advance!J71/[1]Deposit!J71*100</f>
        <v>64.136690062856445</v>
      </c>
      <c r="K70" s="555">
        <f>[1]Advance!K71/[1]Deposit!K71*100</f>
        <v>79.349410145072312</v>
      </c>
      <c r="L70" s="555">
        <f>[1]Advance!L71/[1]Deposit!L71*100</f>
        <v>78.629639480944462</v>
      </c>
      <c r="M70" s="556">
        <f t="shared" si="2"/>
        <v>1.7381970362188355</v>
      </c>
    </row>
    <row r="71" spans="1:13">
      <c r="A71" s="22"/>
      <c r="B71" s="22"/>
      <c r="C71" s="51"/>
      <c r="D71" s="51"/>
      <c r="E71" s="51"/>
      <c r="F71" s="51"/>
      <c r="G71" s="51"/>
      <c r="H71" s="52"/>
      <c r="I71" s="52"/>
      <c r="J71" s="52"/>
      <c r="K71" s="52"/>
      <c r="L71" s="52"/>
    </row>
  </sheetData>
  <mergeCells count="10">
    <mergeCell ref="A14:B14"/>
    <mergeCell ref="A1:L1"/>
    <mergeCell ref="A2:M2"/>
    <mergeCell ref="A3:M3"/>
    <mergeCell ref="B4:B6"/>
    <mergeCell ref="C4:G4"/>
    <mergeCell ref="H4:L4"/>
    <mergeCell ref="M4:M6"/>
    <mergeCell ref="C5:G5"/>
    <mergeCell ref="H5:L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6"/>
  <sheetViews>
    <sheetView zoomScale="60" zoomScaleNormal="60" workbookViewId="0">
      <selection activeCell="O10" sqref="O10"/>
    </sheetView>
  </sheetViews>
  <sheetFormatPr defaultRowHeight="60" customHeight="1"/>
  <cols>
    <col min="1" max="1" width="11" style="557" customWidth="1"/>
    <col min="2" max="2" width="58" style="557" customWidth="1"/>
    <col min="3" max="3" width="28" style="557" customWidth="1"/>
    <col min="4" max="4" width="33.28515625" style="557" customWidth="1"/>
    <col min="5" max="5" width="30.140625" style="557" customWidth="1"/>
    <col min="6" max="6" width="22.85546875" style="557" customWidth="1"/>
    <col min="7" max="7" width="21.140625" style="557" customWidth="1"/>
    <col min="8" max="8" width="25" style="557" customWidth="1"/>
    <col min="9" max="9" width="31.42578125" style="557" customWidth="1"/>
    <col min="10" max="253" width="9.140625" style="557"/>
    <col min="254" max="254" width="3.42578125" style="557" customWidth="1"/>
    <col min="255" max="255" width="4.140625" style="557" bestFit="1" customWidth="1"/>
    <col min="256" max="256" width="15" style="557" customWidth="1"/>
    <col min="257" max="257" width="18.7109375" style="557" customWidth="1"/>
    <col min="258" max="258" width="16.7109375" style="557" customWidth="1"/>
    <col min="259" max="259" width="20.7109375" style="557" customWidth="1"/>
    <col min="260" max="260" width="16" style="557" bestFit="1" customWidth="1"/>
    <col min="261" max="261" width="10.7109375" style="557" bestFit="1" customWidth="1"/>
    <col min="262" max="509" width="9.140625" style="557"/>
    <col min="510" max="510" width="3.42578125" style="557" customWidth="1"/>
    <col min="511" max="511" width="4.140625" style="557" bestFit="1" customWidth="1"/>
    <col min="512" max="512" width="15" style="557" customWidth="1"/>
    <col min="513" max="513" width="18.7109375" style="557" customWidth="1"/>
    <col min="514" max="514" width="16.7109375" style="557" customWidth="1"/>
    <col min="515" max="515" width="20.7109375" style="557" customWidth="1"/>
    <col min="516" max="516" width="16" style="557" bestFit="1" customWidth="1"/>
    <col min="517" max="517" width="10.7109375" style="557" bestFit="1" customWidth="1"/>
    <col min="518" max="765" width="9.140625" style="557"/>
    <col min="766" max="766" width="3.42578125" style="557" customWidth="1"/>
    <col min="767" max="767" width="4.140625" style="557" bestFit="1" customWidth="1"/>
    <col min="768" max="768" width="15" style="557" customWidth="1"/>
    <col min="769" max="769" width="18.7109375" style="557" customWidth="1"/>
    <col min="770" max="770" width="16.7109375" style="557" customWidth="1"/>
    <col min="771" max="771" width="20.7109375" style="557" customWidth="1"/>
    <col min="772" max="772" width="16" style="557" bestFit="1" customWidth="1"/>
    <col min="773" max="773" width="10.7109375" style="557" bestFit="1" customWidth="1"/>
    <col min="774" max="1021" width="9.140625" style="557"/>
    <col min="1022" max="1022" width="3.42578125" style="557" customWidth="1"/>
    <col min="1023" max="1023" width="4.140625" style="557" bestFit="1" customWidth="1"/>
    <col min="1024" max="1024" width="15" style="557" customWidth="1"/>
    <col min="1025" max="1025" width="18.7109375" style="557" customWidth="1"/>
    <col min="1026" max="1026" width="16.7109375" style="557" customWidth="1"/>
    <col min="1027" max="1027" width="20.7109375" style="557" customWidth="1"/>
    <col min="1028" max="1028" width="16" style="557" bestFit="1" customWidth="1"/>
    <col min="1029" max="1029" width="10.7109375" style="557" bestFit="1" customWidth="1"/>
    <col min="1030" max="1277" width="9.140625" style="557"/>
    <col min="1278" max="1278" width="3.42578125" style="557" customWidth="1"/>
    <col min="1279" max="1279" width="4.140625" style="557" bestFit="1" customWidth="1"/>
    <col min="1280" max="1280" width="15" style="557" customWidth="1"/>
    <col min="1281" max="1281" width="18.7109375" style="557" customWidth="1"/>
    <col min="1282" max="1282" width="16.7109375" style="557" customWidth="1"/>
    <col min="1283" max="1283" width="20.7109375" style="557" customWidth="1"/>
    <col min="1284" max="1284" width="16" style="557" bestFit="1" customWidth="1"/>
    <col min="1285" max="1285" width="10.7109375" style="557" bestFit="1" customWidth="1"/>
    <col min="1286" max="1533" width="9.140625" style="557"/>
    <col min="1534" max="1534" width="3.42578125" style="557" customWidth="1"/>
    <col min="1535" max="1535" width="4.140625" style="557" bestFit="1" customWidth="1"/>
    <col min="1536" max="1536" width="15" style="557" customWidth="1"/>
    <col min="1537" max="1537" width="18.7109375" style="557" customWidth="1"/>
    <col min="1538" max="1538" width="16.7109375" style="557" customWidth="1"/>
    <col min="1539" max="1539" width="20.7109375" style="557" customWidth="1"/>
    <col min="1540" max="1540" width="16" style="557" bestFit="1" customWidth="1"/>
    <col min="1541" max="1541" width="10.7109375" style="557" bestFit="1" customWidth="1"/>
    <col min="1542" max="1789" width="9.140625" style="557"/>
    <col min="1790" max="1790" width="3.42578125" style="557" customWidth="1"/>
    <col min="1791" max="1791" width="4.140625" style="557" bestFit="1" customWidth="1"/>
    <col min="1792" max="1792" width="15" style="557" customWidth="1"/>
    <col min="1793" max="1793" width="18.7109375" style="557" customWidth="1"/>
    <col min="1794" max="1794" width="16.7109375" style="557" customWidth="1"/>
    <col min="1795" max="1795" width="20.7109375" style="557" customWidth="1"/>
    <col min="1796" max="1796" width="16" style="557" bestFit="1" customWidth="1"/>
    <col min="1797" max="1797" width="10.7109375" style="557" bestFit="1" customWidth="1"/>
    <col min="1798" max="2045" width="9.140625" style="557"/>
    <col min="2046" max="2046" width="3.42578125" style="557" customWidth="1"/>
    <col min="2047" max="2047" width="4.140625" style="557" bestFit="1" customWidth="1"/>
    <col min="2048" max="2048" width="15" style="557" customWidth="1"/>
    <col min="2049" max="2049" width="18.7109375" style="557" customWidth="1"/>
    <col min="2050" max="2050" width="16.7109375" style="557" customWidth="1"/>
    <col min="2051" max="2051" width="20.7109375" style="557" customWidth="1"/>
    <col min="2052" max="2052" width="16" style="557" bestFit="1" customWidth="1"/>
    <col min="2053" max="2053" width="10.7109375" style="557" bestFit="1" customWidth="1"/>
    <col min="2054" max="2301" width="9.140625" style="557"/>
    <col min="2302" max="2302" width="3.42578125" style="557" customWidth="1"/>
    <col min="2303" max="2303" width="4.140625" style="557" bestFit="1" customWidth="1"/>
    <col min="2304" max="2304" width="15" style="557" customWidth="1"/>
    <col min="2305" max="2305" width="18.7109375" style="557" customWidth="1"/>
    <col min="2306" max="2306" width="16.7109375" style="557" customWidth="1"/>
    <col min="2307" max="2307" width="20.7109375" style="557" customWidth="1"/>
    <col min="2308" max="2308" width="16" style="557" bestFit="1" customWidth="1"/>
    <col min="2309" max="2309" width="10.7109375" style="557" bestFit="1" customWidth="1"/>
    <col min="2310" max="2557" width="9.140625" style="557"/>
    <col min="2558" max="2558" width="3.42578125" style="557" customWidth="1"/>
    <col min="2559" max="2559" width="4.140625" style="557" bestFit="1" customWidth="1"/>
    <col min="2560" max="2560" width="15" style="557" customWidth="1"/>
    <col min="2561" max="2561" width="18.7109375" style="557" customWidth="1"/>
    <col min="2562" max="2562" width="16.7109375" style="557" customWidth="1"/>
    <col min="2563" max="2563" width="20.7109375" style="557" customWidth="1"/>
    <col min="2564" max="2564" width="16" style="557" bestFit="1" customWidth="1"/>
    <col min="2565" max="2565" width="10.7109375" style="557" bestFit="1" customWidth="1"/>
    <col min="2566" max="2813" width="9.140625" style="557"/>
    <col min="2814" max="2814" width="3.42578125" style="557" customWidth="1"/>
    <col min="2815" max="2815" width="4.140625" style="557" bestFit="1" customWidth="1"/>
    <col min="2816" max="2816" width="15" style="557" customWidth="1"/>
    <col min="2817" max="2817" width="18.7109375" style="557" customWidth="1"/>
    <col min="2818" max="2818" width="16.7109375" style="557" customWidth="1"/>
    <col min="2819" max="2819" width="20.7109375" style="557" customWidth="1"/>
    <col min="2820" max="2820" width="16" style="557" bestFit="1" customWidth="1"/>
    <col min="2821" max="2821" width="10.7109375" style="557" bestFit="1" customWidth="1"/>
    <col min="2822" max="3069" width="9.140625" style="557"/>
    <col min="3070" max="3070" width="3.42578125" style="557" customWidth="1"/>
    <col min="3071" max="3071" width="4.140625" style="557" bestFit="1" customWidth="1"/>
    <col min="3072" max="3072" width="15" style="557" customWidth="1"/>
    <col min="3073" max="3073" width="18.7109375" style="557" customWidth="1"/>
    <col min="3074" max="3074" width="16.7109375" style="557" customWidth="1"/>
    <col min="3075" max="3075" width="20.7109375" style="557" customWidth="1"/>
    <col min="3076" max="3076" width="16" style="557" bestFit="1" customWidth="1"/>
    <col min="3077" max="3077" width="10.7109375" style="557" bestFit="1" customWidth="1"/>
    <col min="3078" max="3325" width="9.140625" style="557"/>
    <col min="3326" max="3326" width="3.42578125" style="557" customWidth="1"/>
    <col min="3327" max="3327" width="4.140625" style="557" bestFit="1" customWidth="1"/>
    <col min="3328" max="3328" width="15" style="557" customWidth="1"/>
    <col min="3329" max="3329" width="18.7109375" style="557" customWidth="1"/>
    <col min="3330" max="3330" width="16.7109375" style="557" customWidth="1"/>
    <col min="3331" max="3331" width="20.7109375" style="557" customWidth="1"/>
    <col min="3332" max="3332" width="16" style="557" bestFit="1" customWidth="1"/>
    <col min="3333" max="3333" width="10.7109375" style="557" bestFit="1" customWidth="1"/>
    <col min="3334" max="3581" width="9.140625" style="557"/>
    <col min="3582" max="3582" width="3.42578125" style="557" customWidth="1"/>
    <col min="3583" max="3583" width="4.140625" style="557" bestFit="1" customWidth="1"/>
    <col min="3584" max="3584" width="15" style="557" customWidth="1"/>
    <col min="3585" max="3585" width="18.7109375" style="557" customWidth="1"/>
    <col min="3586" max="3586" width="16.7109375" style="557" customWidth="1"/>
    <col min="3587" max="3587" width="20.7109375" style="557" customWidth="1"/>
    <col min="3588" max="3588" width="16" style="557" bestFit="1" customWidth="1"/>
    <col min="3589" max="3589" width="10.7109375" style="557" bestFit="1" customWidth="1"/>
    <col min="3590" max="3837" width="9.140625" style="557"/>
    <col min="3838" max="3838" width="3.42578125" style="557" customWidth="1"/>
    <col min="3839" max="3839" width="4.140625" style="557" bestFit="1" customWidth="1"/>
    <col min="3840" max="3840" width="15" style="557" customWidth="1"/>
    <col min="3841" max="3841" width="18.7109375" style="557" customWidth="1"/>
    <col min="3842" max="3842" width="16.7109375" style="557" customWidth="1"/>
    <col min="3843" max="3843" width="20.7109375" style="557" customWidth="1"/>
    <col min="3844" max="3844" width="16" style="557" bestFit="1" customWidth="1"/>
    <col min="3845" max="3845" width="10.7109375" style="557" bestFit="1" customWidth="1"/>
    <col min="3846" max="4093" width="9.140625" style="557"/>
    <col min="4094" max="4094" width="3.42578125" style="557" customWidth="1"/>
    <col min="4095" max="4095" width="4.140625" style="557" bestFit="1" customWidth="1"/>
    <col min="4096" max="4096" width="15" style="557" customWidth="1"/>
    <col min="4097" max="4097" width="18.7109375" style="557" customWidth="1"/>
    <col min="4098" max="4098" width="16.7109375" style="557" customWidth="1"/>
    <col min="4099" max="4099" width="20.7109375" style="557" customWidth="1"/>
    <col min="4100" max="4100" width="16" style="557" bestFit="1" customWidth="1"/>
    <col min="4101" max="4101" width="10.7109375" style="557" bestFit="1" customWidth="1"/>
    <col min="4102" max="4349" width="9.140625" style="557"/>
    <col min="4350" max="4350" width="3.42578125" style="557" customWidth="1"/>
    <col min="4351" max="4351" width="4.140625" style="557" bestFit="1" customWidth="1"/>
    <col min="4352" max="4352" width="15" style="557" customWidth="1"/>
    <col min="4353" max="4353" width="18.7109375" style="557" customWidth="1"/>
    <col min="4354" max="4354" width="16.7109375" style="557" customWidth="1"/>
    <col min="4355" max="4355" width="20.7109375" style="557" customWidth="1"/>
    <col min="4356" max="4356" width="16" style="557" bestFit="1" customWidth="1"/>
    <col min="4357" max="4357" width="10.7109375" style="557" bestFit="1" customWidth="1"/>
    <col min="4358" max="4605" width="9.140625" style="557"/>
    <col min="4606" max="4606" width="3.42578125" style="557" customWidth="1"/>
    <col min="4607" max="4607" width="4.140625" style="557" bestFit="1" customWidth="1"/>
    <col min="4608" max="4608" width="15" style="557" customWidth="1"/>
    <col min="4609" max="4609" width="18.7109375" style="557" customWidth="1"/>
    <col min="4610" max="4610" width="16.7109375" style="557" customWidth="1"/>
    <col min="4611" max="4611" width="20.7109375" style="557" customWidth="1"/>
    <col min="4612" max="4612" width="16" style="557" bestFit="1" customWidth="1"/>
    <col min="4613" max="4613" width="10.7109375" style="557" bestFit="1" customWidth="1"/>
    <col min="4614" max="4861" width="9.140625" style="557"/>
    <col min="4862" max="4862" width="3.42578125" style="557" customWidth="1"/>
    <col min="4863" max="4863" width="4.140625" style="557" bestFit="1" customWidth="1"/>
    <col min="4864" max="4864" width="15" style="557" customWidth="1"/>
    <col min="4865" max="4865" width="18.7109375" style="557" customWidth="1"/>
    <col min="4866" max="4866" width="16.7109375" style="557" customWidth="1"/>
    <col min="4867" max="4867" width="20.7109375" style="557" customWidth="1"/>
    <col min="4868" max="4868" width="16" style="557" bestFit="1" customWidth="1"/>
    <col min="4869" max="4869" width="10.7109375" style="557" bestFit="1" customWidth="1"/>
    <col min="4870" max="5117" width="9.140625" style="557"/>
    <col min="5118" max="5118" width="3.42578125" style="557" customWidth="1"/>
    <col min="5119" max="5119" width="4.140625" style="557" bestFit="1" customWidth="1"/>
    <col min="5120" max="5120" width="15" style="557" customWidth="1"/>
    <col min="5121" max="5121" width="18.7109375" style="557" customWidth="1"/>
    <col min="5122" max="5122" width="16.7109375" style="557" customWidth="1"/>
    <col min="5123" max="5123" width="20.7109375" style="557" customWidth="1"/>
    <col min="5124" max="5124" width="16" style="557" bestFit="1" customWidth="1"/>
    <col min="5125" max="5125" width="10.7109375" style="557" bestFit="1" customWidth="1"/>
    <col min="5126" max="5373" width="9.140625" style="557"/>
    <col min="5374" max="5374" width="3.42578125" style="557" customWidth="1"/>
    <col min="5375" max="5375" width="4.140625" style="557" bestFit="1" customWidth="1"/>
    <col min="5376" max="5376" width="15" style="557" customWidth="1"/>
    <col min="5377" max="5377" width="18.7109375" style="557" customWidth="1"/>
    <col min="5378" max="5378" width="16.7109375" style="557" customWidth="1"/>
    <col min="5379" max="5379" width="20.7109375" style="557" customWidth="1"/>
    <col min="5380" max="5380" width="16" style="557" bestFit="1" customWidth="1"/>
    <col min="5381" max="5381" width="10.7109375" style="557" bestFit="1" customWidth="1"/>
    <col min="5382" max="5629" width="9.140625" style="557"/>
    <col min="5630" max="5630" width="3.42578125" style="557" customWidth="1"/>
    <col min="5631" max="5631" width="4.140625" style="557" bestFit="1" customWidth="1"/>
    <col min="5632" max="5632" width="15" style="557" customWidth="1"/>
    <col min="5633" max="5633" width="18.7109375" style="557" customWidth="1"/>
    <col min="5634" max="5634" width="16.7109375" style="557" customWidth="1"/>
    <col min="5635" max="5635" width="20.7109375" style="557" customWidth="1"/>
    <col min="5636" max="5636" width="16" style="557" bestFit="1" customWidth="1"/>
    <col min="5637" max="5637" width="10.7109375" style="557" bestFit="1" customWidth="1"/>
    <col min="5638" max="5885" width="9.140625" style="557"/>
    <col min="5886" max="5886" width="3.42578125" style="557" customWidth="1"/>
    <col min="5887" max="5887" width="4.140625" style="557" bestFit="1" customWidth="1"/>
    <col min="5888" max="5888" width="15" style="557" customWidth="1"/>
    <col min="5889" max="5889" width="18.7109375" style="557" customWidth="1"/>
    <col min="5890" max="5890" width="16.7109375" style="557" customWidth="1"/>
    <col min="5891" max="5891" width="20.7109375" style="557" customWidth="1"/>
    <col min="5892" max="5892" width="16" style="557" bestFit="1" customWidth="1"/>
    <col min="5893" max="5893" width="10.7109375" style="557" bestFit="1" customWidth="1"/>
    <col min="5894" max="6141" width="9.140625" style="557"/>
    <col min="6142" max="6142" width="3.42578125" style="557" customWidth="1"/>
    <col min="6143" max="6143" width="4.140625" style="557" bestFit="1" customWidth="1"/>
    <col min="6144" max="6144" width="15" style="557" customWidth="1"/>
    <col min="6145" max="6145" width="18.7109375" style="557" customWidth="1"/>
    <col min="6146" max="6146" width="16.7109375" style="557" customWidth="1"/>
    <col min="6147" max="6147" width="20.7109375" style="557" customWidth="1"/>
    <col min="6148" max="6148" width="16" style="557" bestFit="1" customWidth="1"/>
    <col min="6149" max="6149" width="10.7109375" style="557" bestFit="1" customWidth="1"/>
    <col min="6150" max="6397" width="9.140625" style="557"/>
    <col min="6398" max="6398" width="3.42578125" style="557" customWidth="1"/>
    <col min="6399" max="6399" width="4.140625" style="557" bestFit="1" customWidth="1"/>
    <col min="6400" max="6400" width="15" style="557" customWidth="1"/>
    <col min="6401" max="6401" width="18.7109375" style="557" customWidth="1"/>
    <col min="6402" max="6402" width="16.7109375" style="557" customWidth="1"/>
    <col min="6403" max="6403" width="20.7109375" style="557" customWidth="1"/>
    <col min="6404" max="6404" width="16" style="557" bestFit="1" customWidth="1"/>
    <col min="6405" max="6405" width="10.7109375" style="557" bestFit="1" customWidth="1"/>
    <col min="6406" max="6653" width="9.140625" style="557"/>
    <col min="6654" max="6654" width="3.42578125" style="557" customWidth="1"/>
    <col min="6655" max="6655" width="4.140625" style="557" bestFit="1" customWidth="1"/>
    <col min="6656" max="6656" width="15" style="557" customWidth="1"/>
    <col min="6657" max="6657" width="18.7109375" style="557" customWidth="1"/>
    <col min="6658" max="6658" width="16.7109375" style="557" customWidth="1"/>
    <col min="6659" max="6659" width="20.7109375" style="557" customWidth="1"/>
    <col min="6660" max="6660" width="16" style="557" bestFit="1" customWidth="1"/>
    <col min="6661" max="6661" width="10.7109375" style="557" bestFit="1" customWidth="1"/>
    <col min="6662" max="6909" width="9.140625" style="557"/>
    <col min="6910" max="6910" width="3.42578125" style="557" customWidth="1"/>
    <col min="6911" max="6911" width="4.140625" style="557" bestFit="1" customWidth="1"/>
    <col min="6912" max="6912" width="15" style="557" customWidth="1"/>
    <col min="6913" max="6913" width="18.7109375" style="557" customWidth="1"/>
    <col min="6914" max="6914" width="16.7109375" style="557" customWidth="1"/>
    <col min="6915" max="6915" width="20.7109375" style="557" customWidth="1"/>
    <col min="6916" max="6916" width="16" style="557" bestFit="1" customWidth="1"/>
    <col min="6917" max="6917" width="10.7109375" style="557" bestFit="1" customWidth="1"/>
    <col min="6918" max="7165" width="9.140625" style="557"/>
    <col min="7166" max="7166" width="3.42578125" style="557" customWidth="1"/>
    <col min="7167" max="7167" width="4.140625" style="557" bestFit="1" customWidth="1"/>
    <col min="7168" max="7168" width="15" style="557" customWidth="1"/>
    <col min="7169" max="7169" width="18.7109375" style="557" customWidth="1"/>
    <col min="7170" max="7170" width="16.7109375" style="557" customWidth="1"/>
    <col min="7171" max="7171" width="20.7109375" style="557" customWidth="1"/>
    <col min="7172" max="7172" width="16" style="557" bestFit="1" customWidth="1"/>
    <col min="7173" max="7173" width="10.7109375" style="557" bestFit="1" customWidth="1"/>
    <col min="7174" max="7421" width="9.140625" style="557"/>
    <col min="7422" max="7422" width="3.42578125" style="557" customWidth="1"/>
    <col min="7423" max="7423" width="4.140625" style="557" bestFit="1" customWidth="1"/>
    <col min="7424" max="7424" width="15" style="557" customWidth="1"/>
    <col min="7425" max="7425" width="18.7109375" style="557" customWidth="1"/>
    <col min="7426" max="7426" width="16.7109375" style="557" customWidth="1"/>
    <col min="7427" max="7427" width="20.7109375" style="557" customWidth="1"/>
    <col min="7428" max="7428" width="16" style="557" bestFit="1" customWidth="1"/>
    <col min="7429" max="7429" width="10.7109375" style="557" bestFit="1" customWidth="1"/>
    <col min="7430" max="7677" width="9.140625" style="557"/>
    <col min="7678" max="7678" width="3.42578125" style="557" customWidth="1"/>
    <col min="7679" max="7679" width="4.140625" style="557" bestFit="1" customWidth="1"/>
    <col min="7680" max="7680" width="15" style="557" customWidth="1"/>
    <col min="7681" max="7681" width="18.7109375" style="557" customWidth="1"/>
    <col min="7682" max="7682" width="16.7109375" style="557" customWidth="1"/>
    <col min="7683" max="7683" width="20.7109375" style="557" customWidth="1"/>
    <col min="7684" max="7684" width="16" style="557" bestFit="1" customWidth="1"/>
    <col min="7685" max="7685" width="10.7109375" style="557" bestFit="1" customWidth="1"/>
    <col min="7686" max="7933" width="9.140625" style="557"/>
    <col min="7934" max="7934" width="3.42578125" style="557" customWidth="1"/>
    <col min="7935" max="7935" width="4.140625" style="557" bestFit="1" customWidth="1"/>
    <col min="7936" max="7936" width="15" style="557" customWidth="1"/>
    <col min="7937" max="7937" width="18.7109375" style="557" customWidth="1"/>
    <col min="7938" max="7938" width="16.7109375" style="557" customWidth="1"/>
    <col min="7939" max="7939" width="20.7109375" style="557" customWidth="1"/>
    <col min="7940" max="7940" width="16" style="557" bestFit="1" customWidth="1"/>
    <col min="7941" max="7941" width="10.7109375" style="557" bestFit="1" customWidth="1"/>
    <col min="7942" max="8189" width="9.140625" style="557"/>
    <col min="8190" max="8190" width="3.42578125" style="557" customWidth="1"/>
    <col min="8191" max="8191" width="4.140625" style="557" bestFit="1" customWidth="1"/>
    <col min="8192" max="8192" width="15" style="557" customWidth="1"/>
    <col min="8193" max="8193" width="18.7109375" style="557" customWidth="1"/>
    <col min="8194" max="8194" width="16.7109375" style="557" customWidth="1"/>
    <col min="8195" max="8195" width="20.7109375" style="557" customWidth="1"/>
    <col min="8196" max="8196" width="16" style="557" bestFit="1" customWidth="1"/>
    <col min="8197" max="8197" width="10.7109375" style="557" bestFit="1" customWidth="1"/>
    <col min="8198" max="8445" width="9.140625" style="557"/>
    <col min="8446" max="8446" width="3.42578125" style="557" customWidth="1"/>
    <col min="8447" max="8447" width="4.140625" style="557" bestFit="1" customWidth="1"/>
    <col min="8448" max="8448" width="15" style="557" customWidth="1"/>
    <col min="8449" max="8449" width="18.7109375" style="557" customWidth="1"/>
    <col min="8450" max="8450" width="16.7109375" style="557" customWidth="1"/>
    <col min="8451" max="8451" width="20.7109375" style="557" customWidth="1"/>
    <col min="8452" max="8452" width="16" style="557" bestFit="1" customWidth="1"/>
    <col min="8453" max="8453" width="10.7109375" style="557" bestFit="1" customWidth="1"/>
    <col min="8454" max="8701" width="9.140625" style="557"/>
    <col min="8702" max="8702" width="3.42578125" style="557" customWidth="1"/>
    <col min="8703" max="8703" width="4.140625" style="557" bestFit="1" customWidth="1"/>
    <col min="8704" max="8704" width="15" style="557" customWidth="1"/>
    <col min="8705" max="8705" width="18.7109375" style="557" customWidth="1"/>
    <col min="8706" max="8706" width="16.7109375" style="557" customWidth="1"/>
    <col min="8707" max="8707" width="20.7109375" style="557" customWidth="1"/>
    <col min="8708" max="8708" width="16" style="557" bestFit="1" customWidth="1"/>
    <col min="8709" max="8709" width="10.7109375" style="557" bestFit="1" customWidth="1"/>
    <col min="8710" max="8957" width="9.140625" style="557"/>
    <col min="8958" max="8958" width="3.42578125" style="557" customWidth="1"/>
    <col min="8959" max="8959" width="4.140625" style="557" bestFit="1" customWidth="1"/>
    <col min="8960" max="8960" width="15" style="557" customWidth="1"/>
    <col min="8961" max="8961" width="18.7109375" style="557" customWidth="1"/>
    <col min="8962" max="8962" width="16.7109375" style="557" customWidth="1"/>
    <col min="8963" max="8963" width="20.7109375" style="557" customWidth="1"/>
    <col min="8964" max="8964" width="16" style="557" bestFit="1" customWidth="1"/>
    <col min="8965" max="8965" width="10.7109375" style="557" bestFit="1" customWidth="1"/>
    <col min="8966" max="9213" width="9.140625" style="557"/>
    <col min="9214" max="9214" width="3.42578125" style="557" customWidth="1"/>
    <col min="9215" max="9215" width="4.140625" style="557" bestFit="1" customWidth="1"/>
    <col min="9216" max="9216" width="15" style="557" customWidth="1"/>
    <col min="9217" max="9217" width="18.7109375" style="557" customWidth="1"/>
    <col min="9218" max="9218" width="16.7109375" style="557" customWidth="1"/>
    <col min="9219" max="9219" width="20.7109375" style="557" customWidth="1"/>
    <col min="9220" max="9220" width="16" style="557" bestFit="1" customWidth="1"/>
    <col min="9221" max="9221" width="10.7109375" style="557" bestFit="1" customWidth="1"/>
    <col min="9222" max="9469" width="9.140625" style="557"/>
    <col min="9470" max="9470" width="3.42578125" style="557" customWidth="1"/>
    <col min="9471" max="9471" width="4.140625" style="557" bestFit="1" customWidth="1"/>
    <col min="9472" max="9472" width="15" style="557" customWidth="1"/>
    <col min="9473" max="9473" width="18.7109375" style="557" customWidth="1"/>
    <col min="9474" max="9474" width="16.7109375" style="557" customWidth="1"/>
    <col min="9475" max="9475" width="20.7109375" style="557" customWidth="1"/>
    <col min="9476" max="9476" width="16" style="557" bestFit="1" customWidth="1"/>
    <col min="9477" max="9477" width="10.7109375" style="557" bestFit="1" customWidth="1"/>
    <col min="9478" max="9725" width="9.140625" style="557"/>
    <col min="9726" max="9726" width="3.42578125" style="557" customWidth="1"/>
    <col min="9727" max="9727" width="4.140625" style="557" bestFit="1" customWidth="1"/>
    <col min="9728" max="9728" width="15" style="557" customWidth="1"/>
    <col min="9729" max="9729" width="18.7109375" style="557" customWidth="1"/>
    <col min="9730" max="9730" width="16.7109375" style="557" customWidth="1"/>
    <col min="9731" max="9731" width="20.7109375" style="557" customWidth="1"/>
    <col min="9732" max="9732" width="16" style="557" bestFit="1" customWidth="1"/>
    <col min="9733" max="9733" width="10.7109375" style="557" bestFit="1" customWidth="1"/>
    <col min="9734" max="9981" width="9.140625" style="557"/>
    <col min="9982" max="9982" width="3.42578125" style="557" customWidth="1"/>
    <col min="9983" max="9983" width="4.140625" style="557" bestFit="1" customWidth="1"/>
    <col min="9984" max="9984" width="15" style="557" customWidth="1"/>
    <col min="9985" max="9985" width="18.7109375" style="557" customWidth="1"/>
    <col min="9986" max="9986" width="16.7109375" style="557" customWidth="1"/>
    <col min="9987" max="9987" width="20.7109375" style="557" customWidth="1"/>
    <col min="9988" max="9988" width="16" style="557" bestFit="1" customWidth="1"/>
    <col min="9989" max="9989" width="10.7109375" style="557" bestFit="1" customWidth="1"/>
    <col min="9990" max="10237" width="9.140625" style="557"/>
    <col min="10238" max="10238" width="3.42578125" style="557" customWidth="1"/>
    <col min="10239" max="10239" width="4.140625" style="557" bestFit="1" customWidth="1"/>
    <col min="10240" max="10240" width="15" style="557" customWidth="1"/>
    <col min="10241" max="10241" width="18.7109375" style="557" customWidth="1"/>
    <col min="10242" max="10242" width="16.7109375" style="557" customWidth="1"/>
    <col min="10243" max="10243" width="20.7109375" style="557" customWidth="1"/>
    <col min="10244" max="10244" width="16" style="557" bestFit="1" customWidth="1"/>
    <col min="10245" max="10245" width="10.7109375" style="557" bestFit="1" customWidth="1"/>
    <col min="10246" max="10493" width="9.140625" style="557"/>
    <col min="10494" max="10494" width="3.42578125" style="557" customWidth="1"/>
    <col min="10495" max="10495" width="4.140625" style="557" bestFit="1" customWidth="1"/>
    <col min="10496" max="10496" width="15" style="557" customWidth="1"/>
    <col min="10497" max="10497" width="18.7109375" style="557" customWidth="1"/>
    <col min="10498" max="10498" width="16.7109375" style="557" customWidth="1"/>
    <col min="10499" max="10499" width="20.7109375" style="557" customWidth="1"/>
    <col min="10500" max="10500" width="16" style="557" bestFit="1" customWidth="1"/>
    <col min="10501" max="10501" width="10.7109375" style="557" bestFit="1" customWidth="1"/>
    <col min="10502" max="10749" width="9.140625" style="557"/>
    <col min="10750" max="10750" width="3.42578125" style="557" customWidth="1"/>
    <col min="10751" max="10751" width="4.140625" style="557" bestFit="1" customWidth="1"/>
    <col min="10752" max="10752" width="15" style="557" customWidth="1"/>
    <col min="10753" max="10753" width="18.7109375" style="557" customWidth="1"/>
    <col min="10754" max="10754" width="16.7109375" style="557" customWidth="1"/>
    <col min="10755" max="10755" width="20.7109375" style="557" customWidth="1"/>
    <col min="10756" max="10756" width="16" style="557" bestFit="1" customWidth="1"/>
    <col min="10757" max="10757" width="10.7109375" style="557" bestFit="1" customWidth="1"/>
    <col min="10758" max="11005" width="9.140625" style="557"/>
    <col min="11006" max="11006" width="3.42578125" style="557" customWidth="1"/>
    <col min="11007" max="11007" width="4.140625" style="557" bestFit="1" customWidth="1"/>
    <col min="11008" max="11008" width="15" style="557" customWidth="1"/>
    <col min="11009" max="11009" width="18.7109375" style="557" customWidth="1"/>
    <col min="11010" max="11010" width="16.7109375" style="557" customWidth="1"/>
    <col min="11011" max="11011" width="20.7109375" style="557" customWidth="1"/>
    <col min="11012" max="11012" width="16" style="557" bestFit="1" customWidth="1"/>
    <col min="11013" max="11013" width="10.7109375" style="557" bestFit="1" customWidth="1"/>
    <col min="11014" max="11261" width="9.140625" style="557"/>
    <col min="11262" max="11262" width="3.42578125" style="557" customWidth="1"/>
    <col min="11263" max="11263" width="4.140625" style="557" bestFit="1" customWidth="1"/>
    <col min="11264" max="11264" width="15" style="557" customWidth="1"/>
    <col min="11265" max="11265" width="18.7109375" style="557" customWidth="1"/>
    <col min="11266" max="11266" width="16.7109375" style="557" customWidth="1"/>
    <col min="11267" max="11267" width="20.7109375" style="557" customWidth="1"/>
    <col min="11268" max="11268" width="16" style="557" bestFit="1" customWidth="1"/>
    <col min="11269" max="11269" width="10.7109375" style="557" bestFit="1" customWidth="1"/>
    <col min="11270" max="11517" width="9.140625" style="557"/>
    <col min="11518" max="11518" width="3.42578125" style="557" customWidth="1"/>
    <col min="11519" max="11519" width="4.140625" style="557" bestFit="1" customWidth="1"/>
    <col min="11520" max="11520" width="15" style="557" customWidth="1"/>
    <col min="11521" max="11521" width="18.7109375" style="557" customWidth="1"/>
    <col min="11522" max="11522" width="16.7109375" style="557" customWidth="1"/>
    <col min="11523" max="11523" width="20.7109375" style="557" customWidth="1"/>
    <col min="11524" max="11524" width="16" style="557" bestFit="1" customWidth="1"/>
    <col min="11525" max="11525" width="10.7109375" style="557" bestFit="1" customWidth="1"/>
    <col min="11526" max="11773" width="9.140625" style="557"/>
    <col min="11774" max="11774" width="3.42578125" style="557" customWidth="1"/>
    <col min="11775" max="11775" width="4.140625" style="557" bestFit="1" customWidth="1"/>
    <col min="11776" max="11776" width="15" style="557" customWidth="1"/>
    <col min="11777" max="11777" width="18.7109375" style="557" customWidth="1"/>
    <col min="11778" max="11778" width="16.7109375" style="557" customWidth="1"/>
    <col min="11779" max="11779" width="20.7109375" style="557" customWidth="1"/>
    <col min="11780" max="11780" width="16" style="557" bestFit="1" customWidth="1"/>
    <col min="11781" max="11781" width="10.7109375" style="557" bestFit="1" customWidth="1"/>
    <col min="11782" max="12029" width="9.140625" style="557"/>
    <col min="12030" max="12030" width="3.42578125" style="557" customWidth="1"/>
    <col min="12031" max="12031" width="4.140625" style="557" bestFit="1" customWidth="1"/>
    <col min="12032" max="12032" width="15" style="557" customWidth="1"/>
    <col min="12033" max="12033" width="18.7109375" style="557" customWidth="1"/>
    <col min="12034" max="12034" width="16.7109375" style="557" customWidth="1"/>
    <col min="12035" max="12035" width="20.7109375" style="557" customWidth="1"/>
    <col min="12036" max="12036" width="16" style="557" bestFit="1" customWidth="1"/>
    <col min="12037" max="12037" width="10.7109375" style="557" bestFit="1" customWidth="1"/>
    <col min="12038" max="12285" width="9.140625" style="557"/>
    <col min="12286" max="12286" width="3.42578125" style="557" customWidth="1"/>
    <col min="12287" max="12287" width="4.140625" style="557" bestFit="1" customWidth="1"/>
    <col min="12288" max="12288" width="15" style="557" customWidth="1"/>
    <col min="12289" max="12289" width="18.7109375" style="557" customWidth="1"/>
    <col min="12290" max="12290" width="16.7109375" style="557" customWidth="1"/>
    <col min="12291" max="12291" width="20.7109375" style="557" customWidth="1"/>
    <col min="12292" max="12292" width="16" style="557" bestFit="1" customWidth="1"/>
    <col min="12293" max="12293" width="10.7109375" style="557" bestFit="1" customWidth="1"/>
    <col min="12294" max="12541" width="9.140625" style="557"/>
    <col min="12542" max="12542" width="3.42578125" style="557" customWidth="1"/>
    <col min="12543" max="12543" width="4.140625" style="557" bestFit="1" customWidth="1"/>
    <col min="12544" max="12544" width="15" style="557" customWidth="1"/>
    <col min="12545" max="12545" width="18.7109375" style="557" customWidth="1"/>
    <col min="12546" max="12546" width="16.7109375" style="557" customWidth="1"/>
    <col min="12547" max="12547" width="20.7109375" style="557" customWidth="1"/>
    <col min="12548" max="12548" width="16" style="557" bestFit="1" customWidth="1"/>
    <col min="12549" max="12549" width="10.7109375" style="557" bestFit="1" customWidth="1"/>
    <col min="12550" max="12797" width="9.140625" style="557"/>
    <col min="12798" max="12798" width="3.42578125" style="557" customWidth="1"/>
    <col min="12799" max="12799" width="4.140625" style="557" bestFit="1" customWidth="1"/>
    <col min="12800" max="12800" width="15" style="557" customWidth="1"/>
    <col min="12801" max="12801" width="18.7109375" style="557" customWidth="1"/>
    <col min="12802" max="12802" width="16.7109375" style="557" customWidth="1"/>
    <col min="12803" max="12803" width="20.7109375" style="557" customWidth="1"/>
    <col min="12804" max="12804" width="16" style="557" bestFit="1" customWidth="1"/>
    <col min="12805" max="12805" width="10.7109375" style="557" bestFit="1" customWidth="1"/>
    <col min="12806" max="13053" width="9.140625" style="557"/>
    <col min="13054" max="13054" width="3.42578125" style="557" customWidth="1"/>
    <col min="13055" max="13055" width="4.140625" style="557" bestFit="1" customWidth="1"/>
    <col min="13056" max="13056" width="15" style="557" customWidth="1"/>
    <col min="13057" max="13057" width="18.7109375" style="557" customWidth="1"/>
    <col min="13058" max="13058" width="16.7109375" style="557" customWidth="1"/>
    <col min="13059" max="13059" width="20.7109375" style="557" customWidth="1"/>
    <col min="13060" max="13060" width="16" style="557" bestFit="1" customWidth="1"/>
    <col min="13061" max="13061" width="10.7109375" style="557" bestFit="1" customWidth="1"/>
    <col min="13062" max="13309" width="9.140625" style="557"/>
    <col min="13310" max="13310" width="3.42578125" style="557" customWidth="1"/>
    <col min="13311" max="13311" width="4.140625" style="557" bestFit="1" customWidth="1"/>
    <col min="13312" max="13312" width="15" style="557" customWidth="1"/>
    <col min="13313" max="13313" width="18.7109375" style="557" customWidth="1"/>
    <col min="13314" max="13314" width="16.7109375" style="557" customWidth="1"/>
    <col min="13315" max="13315" width="20.7109375" style="557" customWidth="1"/>
    <col min="13316" max="13316" width="16" style="557" bestFit="1" customWidth="1"/>
    <col min="13317" max="13317" width="10.7109375" style="557" bestFit="1" customWidth="1"/>
    <col min="13318" max="13565" width="9.140625" style="557"/>
    <col min="13566" max="13566" width="3.42578125" style="557" customWidth="1"/>
    <col min="13567" max="13567" width="4.140625" style="557" bestFit="1" customWidth="1"/>
    <col min="13568" max="13568" width="15" style="557" customWidth="1"/>
    <col min="13569" max="13569" width="18.7109375" style="557" customWidth="1"/>
    <col min="13570" max="13570" width="16.7109375" style="557" customWidth="1"/>
    <col min="13571" max="13571" width="20.7109375" style="557" customWidth="1"/>
    <col min="13572" max="13572" width="16" style="557" bestFit="1" customWidth="1"/>
    <col min="13573" max="13573" width="10.7109375" style="557" bestFit="1" customWidth="1"/>
    <col min="13574" max="13821" width="9.140625" style="557"/>
    <col min="13822" max="13822" width="3.42578125" style="557" customWidth="1"/>
    <col min="13823" max="13823" width="4.140625" style="557" bestFit="1" customWidth="1"/>
    <col min="13824" max="13824" width="15" style="557" customWidth="1"/>
    <col min="13825" max="13825" width="18.7109375" style="557" customWidth="1"/>
    <col min="13826" max="13826" width="16.7109375" style="557" customWidth="1"/>
    <col min="13827" max="13827" width="20.7109375" style="557" customWidth="1"/>
    <col min="13828" max="13828" width="16" style="557" bestFit="1" customWidth="1"/>
    <col min="13829" max="13829" width="10.7109375" style="557" bestFit="1" customWidth="1"/>
    <col min="13830" max="14077" width="9.140625" style="557"/>
    <col min="14078" max="14078" width="3.42578125" style="557" customWidth="1"/>
    <col min="14079" max="14079" width="4.140625" style="557" bestFit="1" customWidth="1"/>
    <col min="14080" max="14080" width="15" style="557" customWidth="1"/>
    <col min="14081" max="14081" width="18.7109375" style="557" customWidth="1"/>
    <col min="14082" max="14082" width="16.7109375" style="557" customWidth="1"/>
    <col min="14083" max="14083" width="20.7109375" style="557" customWidth="1"/>
    <col min="14084" max="14084" width="16" style="557" bestFit="1" customWidth="1"/>
    <col min="14085" max="14085" width="10.7109375" style="557" bestFit="1" customWidth="1"/>
    <col min="14086" max="14333" width="9.140625" style="557"/>
    <col min="14334" max="14334" width="3.42578125" style="557" customWidth="1"/>
    <col min="14335" max="14335" width="4.140625" style="557" bestFit="1" customWidth="1"/>
    <col min="14336" max="14336" width="15" style="557" customWidth="1"/>
    <col min="14337" max="14337" width="18.7109375" style="557" customWidth="1"/>
    <col min="14338" max="14338" width="16.7109375" style="557" customWidth="1"/>
    <col min="14339" max="14339" width="20.7109375" style="557" customWidth="1"/>
    <col min="14340" max="14340" width="16" style="557" bestFit="1" customWidth="1"/>
    <col min="14341" max="14341" width="10.7109375" style="557" bestFit="1" customWidth="1"/>
    <col min="14342" max="14589" width="9.140625" style="557"/>
    <col min="14590" max="14590" width="3.42578125" style="557" customWidth="1"/>
    <col min="14591" max="14591" width="4.140625" style="557" bestFit="1" customWidth="1"/>
    <col min="14592" max="14592" width="15" style="557" customWidth="1"/>
    <col min="14593" max="14593" width="18.7109375" style="557" customWidth="1"/>
    <col min="14594" max="14594" width="16.7109375" style="557" customWidth="1"/>
    <col min="14595" max="14595" width="20.7109375" style="557" customWidth="1"/>
    <col min="14596" max="14596" width="16" style="557" bestFit="1" customWidth="1"/>
    <col min="14597" max="14597" width="10.7109375" style="557" bestFit="1" customWidth="1"/>
    <col min="14598" max="14845" width="9.140625" style="557"/>
    <col min="14846" max="14846" width="3.42578125" style="557" customWidth="1"/>
    <col min="14847" max="14847" width="4.140625" style="557" bestFit="1" customWidth="1"/>
    <col min="14848" max="14848" width="15" style="557" customWidth="1"/>
    <col min="14849" max="14849" width="18.7109375" style="557" customWidth="1"/>
    <col min="14850" max="14850" width="16.7109375" style="557" customWidth="1"/>
    <col min="14851" max="14851" width="20.7109375" style="557" customWidth="1"/>
    <col min="14852" max="14852" width="16" style="557" bestFit="1" customWidth="1"/>
    <col min="14853" max="14853" width="10.7109375" style="557" bestFit="1" customWidth="1"/>
    <col min="14854" max="15101" width="9.140625" style="557"/>
    <col min="15102" max="15102" width="3.42578125" style="557" customWidth="1"/>
    <col min="15103" max="15103" width="4.140625" style="557" bestFit="1" customWidth="1"/>
    <col min="15104" max="15104" width="15" style="557" customWidth="1"/>
    <col min="15105" max="15105" width="18.7109375" style="557" customWidth="1"/>
    <col min="15106" max="15106" width="16.7109375" style="557" customWidth="1"/>
    <col min="15107" max="15107" width="20.7109375" style="557" customWidth="1"/>
    <col min="15108" max="15108" width="16" style="557" bestFit="1" customWidth="1"/>
    <col min="15109" max="15109" width="10.7109375" style="557" bestFit="1" customWidth="1"/>
    <col min="15110" max="15357" width="9.140625" style="557"/>
    <col min="15358" max="15358" width="3.42578125" style="557" customWidth="1"/>
    <col min="15359" max="15359" width="4.140625" style="557" bestFit="1" customWidth="1"/>
    <col min="15360" max="15360" width="15" style="557" customWidth="1"/>
    <col min="15361" max="15361" width="18.7109375" style="557" customWidth="1"/>
    <col min="15362" max="15362" width="16.7109375" style="557" customWidth="1"/>
    <col min="15363" max="15363" width="20.7109375" style="557" customWidth="1"/>
    <col min="15364" max="15364" width="16" style="557" bestFit="1" customWidth="1"/>
    <col min="15365" max="15365" width="10.7109375" style="557" bestFit="1" customWidth="1"/>
    <col min="15366" max="15613" width="9.140625" style="557"/>
    <col min="15614" max="15614" width="3.42578125" style="557" customWidth="1"/>
    <col min="15615" max="15615" width="4.140625" style="557" bestFit="1" customWidth="1"/>
    <col min="15616" max="15616" width="15" style="557" customWidth="1"/>
    <col min="15617" max="15617" width="18.7109375" style="557" customWidth="1"/>
    <col min="15618" max="15618" width="16.7109375" style="557" customWidth="1"/>
    <col min="15619" max="15619" width="20.7109375" style="557" customWidth="1"/>
    <col min="15620" max="15620" width="16" style="557" bestFit="1" customWidth="1"/>
    <col min="15621" max="15621" width="10.7109375" style="557" bestFit="1" customWidth="1"/>
    <col min="15622" max="15869" width="9.140625" style="557"/>
    <col min="15870" max="15870" width="3.42578125" style="557" customWidth="1"/>
    <col min="15871" max="15871" width="4.140625" style="557" bestFit="1" customWidth="1"/>
    <col min="15872" max="15872" width="15" style="557" customWidth="1"/>
    <col min="15873" max="15873" width="18.7109375" style="557" customWidth="1"/>
    <col min="15874" max="15874" width="16.7109375" style="557" customWidth="1"/>
    <col min="15875" max="15875" width="20.7109375" style="557" customWidth="1"/>
    <col min="15876" max="15876" width="16" style="557" bestFit="1" customWidth="1"/>
    <col min="15877" max="15877" width="10.7109375" style="557" bestFit="1" customWidth="1"/>
    <col min="15878" max="16125" width="9.140625" style="557"/>
    <col min="16126" max="16126" width="3.42578125" style="557" customWidth="1"/>
    <col min="16127" max="16127" width="4.140625" style="557" bestFit="1" customWidth="1"/>
    <col min="16128" max="16128" width="15" style="557" customWidth="1"/>
    <col min="16129" max="16129" width="18.7109375" style="557" customWidth="1"/>
    <col min="16130" max="16130" width="16.7109375" style="557" customWidth="1"/>
    <col min="16131" max="16131" width="20.7109375" style="557" customWidth="1"/>
    <col min="16132" max="16132" width="16" style="557" bestFit="1" customWidth="1"/>
    <col min="16133" max="16133" width="10.7109375" style="557" bestFit="1" customWidth="1"/>
    <col min="16134" max="16384" width="9.140625" style="557"/>
  </cols>
  <sheetData>
    <row r="1" spans="1:9" ht="45">
      <c r="A1" s="1001" t="s">
        <v>633</v>
      </c>
      <c r="B1" s="1001"/>
      <c r="C1" s="1001"/>
      <c r="D1" s="1001"/>
      <c r="E1" s="1001"/>
      <c r="F1" s="1001"/>
      <c r="G1" s="1001"/>
      <c r="H1" s="1001"/>
      <c r="I1" s="1001"/>
    </row>
    <row r="2" spans="1:9" ht="41.25">
      <c r="A2" s="1002" t="s">
        <v>634</v>
      </c>
      <c r="B2" s="1002"/>
      <c r="C2" s="1002"/>
      <c r="D2" s="1002"/>
      <c r="E2" s="1002"/>
      <c r="F2" s="1002"/>
      <c r="G2" s="1002"/>
      <c r="H2" s="1002"/>
      <c r="I2" s="1002"/>
    </row>
    <row r="3" spans="1:9" ht="41.25">
      <c r="A3" s="558"/>
      <c r="B3" s="558"/>
      <c r="C3" s="1002" t="s">
        <v>635</v>
      </c>
      <c r="D3" s="1002"/>
      <c r="E3" s="1002"/>
      <c r="F3" s="1002" t="s">
        <v>636</v>
      </c>
      <c r="G3" s="1002"/>
      <c r="H3" s="1002"/>
      <c r="I3" s="1003" t="s">
        <v>637</v>
      </c>
    </row>
    <row r="4" spans="1:9" ht="30">
      <c r="A4" s="1004" t="s">
        <v>299</v>
      </c>
      <c r="B4" s="1005" t="s">
        <v>173</v>
      </c>
      <c r="C4" s="1006" t="s">
        <v>638</v>
      </c>
      <c r="D4" s="1006"/>
      <c r="E4" s="1006"/>
      <c r="F4" s="1006" t="s">
        <v>638</v>
      </c>
      <c r="G4" s="1006"/>
      <c r="H4" s="1006"/>
      <c r="I4" s="1003"/>
    </row>
    <row r="5" spans="1:9" ht="26.25">
      <c r="A5" s="1004"/>
      <c r="B5" s="1005"/>
      <c r="C5" s="559" t="s">
        <v>639</v>
      </c>
      <c r="D5" s="559" t="s">
        <v>640</v>
      </c>
      <c r="E5" s="559" t="s">
        <v>641</v>
      </c>
      <c r="F5" s="559" t="s">
        <v>639</v>
      </c>
      <c r="G5" s="559" t="s">
        <v>640</v>
      </c>
      <c r="H5" s="559" t="s">
        <v>641</v>
      </c>
      <c r="I5" s="1003"/>
    </row>
    <row r="6" spans="1:9" ht="34.5">
      <c r="A6" s="560">
        <v>1</v>
      </c>
      <c r="B6" s="302" t="s">
        <v>642</v>
      </c>
      <c r="C6" s="561">
        <v>14137.83</v>
      </c>
      <c r="D6" s="561">
        <v>5368.55</v>
      </c>
      <c r="E6" s="562">
        <f t="shared" ref="E6:E36" si="0">D6/C6*100</f>
        <v>37.972942099317933</v>
      </c>
      <c r="F6" s="561">
        <v>14018.65</v>
      </c>
      <c r="G6" s="561">
        <v>5313.44</v>
      </c>
      <c r="H6" s="562">
        <f t="shared" ref="H6:H35" si="1">G6/F6*100</f>
        <v>37.902651111198296</v>
      </c>
      <c r="I6" s="562">
        <f>E6-H6</f>
        <v>7.0290988119637632E-2</v>
      </c>
    </row>
    <row r="7" spans="1:9" ht="34.5">
      <c r="A7" s="560">
        <v>2</v>
      </c>
      <c r="B7" s="302" t="s">
        <v>643</v>
      </c>
      <c r="C7" s="561">
        <v>23098.63</v>
      </c>
      <c r="D7" s="561">
        <v>12030.65</v>
      </c>
      <c r="E7" s="562">
        <f t="shared" si="0"/>
        <v>52.083824884852469</v>
      </c>
      <c r="F7" s="561">
        <v>22935.81</v>
      </c>
      <c r="G7" s="561">
        <v>11407.37</v>
      </c>
      <c r="H7" s="562">
        <f t="shared" si="1"/>
        <v>49.736067747334843</v>
      </c>
      <c r="I7" s="562">
        <f t="shared" ref="I7:I36" si="2">E7-H7</f>
        <v>2.3477571375176254</v>
      </c>
    </row>
    <row r="8" spans="1:9" ht="34.5">
      <c r="A8" s="560">
        <v>3</v>
      </c>
      <c r="B8" s="302" t="s">
        <v>644</v>
      </c>
      <c r="C8" s="561">
        <v>30871.562519999999</v>
      </c>
      <c r="D8" s="561">
        <v>18535.923160000002</v>
      </c>
      <c r="E8" s="562">
        <f t="shared" si="0"/>
        <v>60.042063462099108</v>
      </c>
      <c r="F8" s="561">
        <v>31175.47</v>
      </c>
      <c r="G8" s="561">
        <v>18535.900000000001</v>
      </c>
      <c r="H8" s="562">
        <f t="shared" si="1"/>
        <v>59.456681807844433</v>
      </c>
      <c r="I8" s="562">
        <f t="shared" si="2"/>
        <v>0.58538165425467525</v>
      </c>
    </row>
    <row r="9" spans="1:9" ht="34.5">
      <c r="A9" s="560">
        <v>4</v>
      </c>
      <c r="B9" s="302" t="s">
        <v>645</v>
      </c>
      <c r="C9" s="561">
        <v>17516.076882124002</v>
      </c>
      <c r="D9" s="561">
        <v>10651.617292243998</v>
      </c>
      <c r="E9" s="562">
        <f t="shared" si="0"/>
        <v>60.810519181464009</v>
      </c>
      <c r="F9" s="561">
        <v>25840.422272135005</v>
      </c>
      <c r="G9" s="561">
        <v>14474.356214916001</v>
      </c>
      <c r="H9" s="562">
        <f t="shared" si="1"/>
        <v>56.014395053150544</v>
      </c>
      <c r="I9" s="562">
        <f t="shared" si="2"/>
        <v>4.7961241283134655</v>
      </c>
    </row>
    <row r="10" spans="1:9" ht="34.5">
      <c r="A10" s="560">
        <v>5</v>
      </c>
      <c r="B10" s="302" t="s">
        <v>646</v>
      </c>
      <c r="C10" s="561">
        <v>41684.019999999997</v>
      </c>
      <c r="D10" s="561">
        <v>26333.71</v>
      </c>
      <c r="E10" s="562">
        <f t="shared" si="0"/>
        <v>63.174593045488415</v>
      </c>
      <c r="F10" s="561">
        <v>42559.21</v>
      </c>
      <c r="G10" s="561">
        <v>24370.58</v>
      </c>
      <c r="H10" s="562">
        <f t="shared" si="1"/>
        <v>57.262764040967873</v>
      </c>
      <c r="I10" s="562">
        <f t="shared" si="2"/>
        <v>5.9118290045205413</v>
      </c>
    </row>
    <row r="11" spans="1:9" ht="34.5">
      <c r="A11" s="560">
        <v>6</v>
      </c>
      <c r="B11" s="302" t="s">
        <v>647</v>
      </c>
      <c r="C11" s="561">
        <v>12919.05</v>
      </c>
      <c r="D11" s="561">
        <v>9047.81</v>
      </c>
      <c r="E11" s="562">
        <f t="shared" si="0"/>
        <v>70.034638769878583</v>
      </c>
      <c r="F11" s="561">
        <v>13513</v>
      </c>
      <c r="G11" s="561">
        <v>8626.42</v>
      </c>
      <c r="H11" s="562">
        <f t="shared" si="1"/>
        <v>63.83793384148597</v>
      </c>
      <c r="I11" s="562">
        <f t="shared" si="2"/>
        <v>6.196704928392613</v>
      </c>
    </row>
    <row r="12" spans="1:9" ht="34.5">
      <c r="A12" s="560">
        <v>7</v>
      </c>
      <c r="B12" s="302" t="s">
        <v>648</v>
      </c>
      <c r="C12" s="561">
        <v>5522.09</v>
      </c>
      <c r="D12" s="561">
        <v>4122.6899999999996</v>
      </c>
      <c r="E12" s="562">
        <f t="shared" si="0"/>
        <v>74.658145738298359</v>
      </c>
      <c r="F12" s="561">
        <v>5271.7465999999995</v>
      </c>
      <c r="G12" s="561">
        <v>4503.2623999999996</v>
      </c>
      <c r="H12" s="562">
        <f t="shared" si="1"/>
        <v>85.422588407416995</v>
      </c>
      <c r="I12" s="562">
        <f t="shared" si="2"/>
        <v>-10.764442669118637</v>
      </c>
    </row>
    <row r="13" spans="1:9" ht="34.5">
      <c r="A13" s="560">
        <v>8</v>
      </c>
      <c r="B13" s="302" t="s">
        <v>649</v>
      </c>
      <c r="C13" s="561">
        <v>11232.96</v>
      </c>
      <c r="D13" s="561">
        <v>8667.06</v>
      </c>
      <c r="E13" s="562">
        <f t="shared" si="0"/>
        <v>77.15740107683105</v>
      </c>
      <c r="F13" s="561">
        <v>7768.7224999999999</v>
      </c>
      <c r="G13" s="561">
        <v>4961.7346400000006</v>
      </c>
      <c r="H13" s="562">
        <f t="shared" si="1"/>
        <v>63.868089508925067</v>
      </c>
      <c r="I13" s="562">
        <f t="shared" si="2"/>
        <v>13.289311567905983</v>
      </c>
    </row>
    <row r="14" spans="1:9" ht="34.5">
      <c r="A14" s="560">
        <v>9</v>
      </c>
      <c r="B14" s="302" t="s">
        <v>650</v>
      </c>
      <c r="C14" s="561">
        <v>5566.4922756479991</v>
      </c>
      <c r="D14" s="561">
        <v>4374.0764101020013</v>
      </c>
      <c r="E14" s="562">
        <f t="shared" si="0"/>
        <v>78.578684627615189</v>
      </c>
      <c r="F14" s="561">
        <v>4827.8222085799998</v>
      </c>
      <c r="G14" s="561">
        <v>3441.682146656</v>
      </c>
      <c r="H14" s="562">
        <f t="shared" si="1"/>
        <v>71.288502309373499</v>
      </c>
      <c r="I14" s="562">
        <f t="shared" si="2"/>
        <v>7.2901823182416905</v>
      </c>
    </row>
    <row r="15" spans="1:9" ht="34.5">
      <c r="A15" s="560">
        <v>10</v>
      </c>
      <c r="B15" s="302" t="s">
        <v>651</v>
      </c>
      <c r="C15" s="561">
        <v>27004.74</v>
      </c>
      <c r="D15" s="561">
        <v>21399.67</v>
      </c>
      <c r="E15" s="562">
        <f t="shared" si="0"/>
        <v>79.244125290597125</v>
      </c>
      <c r="F15" s="561">
        <v>27011.359699999997</v>
      </c>
      <c r="G15" s="561">
        <v>21571.925999999999</v>
      </c>
      <c r="H15" s="562">
        <f t="shared" si="1"/>
        <v>79.862421735104292</v>
      </c>
      <c r="I15" s="562">
        <f t="shared" si="2"/>
        <v>-0.61829644450716614</v>
      </c>
    </row>
    <row r="16" spans="1:9" ht="34.5">
      <c r="A16" s="560">
        <v>11</v>
      </c>
      <c r="B16" s="302" t="s">
        <v>652</v>
      </c>
      <c r="C16" s="561">
        <v>507855.18</v>
      </c>
      <c r="D16" s="561">
        <v>403741.63</v>
      </c>
      <c r="E16" s="562">
        <f t="shared" si="0"/>
        <v>79.499362396973098</v>
      </c>
      <c r="F16" s="561">
        <v>482087.08</v>
      </c>
      <c r="G16" s="561">
        <v>378378.36</v>
      </c>
      <c r="H16" s="562">
        <f t="shared" si="1"/>
        <v>78.487554572091</v>
      </c>
      <c r="I16" s="562">
        <f t="shared" si="2"/>
        <v>1.0118078248820979</v>
      </c>
    </row>
    <row r="17" spans="1:9" ht="34.5">
      <c r="A17" s="560">
        <v>12</v>
      </c>
      <c r="B17" s="302" t="s">
        <v>653</v>
      </c>
      <c r="C17" s="561">
        <v>2695.5</v>
      </c>
      <c r="D17" s="561">
        <v>2144.1999999999998</v>
      </c>
      <c r="E17" s="562">
        <f t="shared" si="0"/>
        <v>79.547393804488948</v>
      </c>
      <c r="F17" s="561">
        <v>2131.855</v>
      </c>
      <c r="G17" s="561">
        <v>2199.0288000000005</v>
      </c>
      <c r="H17" s="562">
        <f t="shared" si="1"/>
        <v>103.15095538861698</v>
      </c>
      <c r="I17" s="562">
        <f t="shared" si="2"/>
        <v>-23.60356158412803</v>
      </c>
    </row>
    <row r="18" spans="1:9" ht="34.5">
      <c r="A18" s="560">
        <v>13</v>
      </c>
      <c r="B18" s="302" t="s">
        <v>654</v>
      </c>
      <c r="C18" s="561">
        <v>6626.59</v>
      </c>
      <c r="D18" s="561">
        <v>5426.62</v>
      </c>
      <c r="E18" s="562">
        <f t="shared" si="0"/>
        <v>81.891591301106601</v>
      </c>
      <c r="F18" s="561">
        <v>6097.82</v>
      </c>
      <c r="G18" s="561">
        <v>4874.97</v>
      </c>
      <c r="H18" s="562">
        <f t="shared" si="1"/>
        <v>79.946111889166957</v>
      </c>
      <c r="I18" s="562">
        <f t="shared" si="2"/>
        <v>1.9454794119396439</v>
      </c>
    </row>
    <row r="19" spans="1:9" ht="34.5">
      <c r="A19" s="560">
        <v>14</v>
      </c>
      <c r="B19" s="302" t="s">
        <v>345</v>
      </c>
      <c r="C19" s="561">
        <v>3033.5138999999999</v>
      </c>
      <c r="D19" s="561">
        <v>2537.2763999999997</v>
      </c>
      <c r="E19" s="562">
        <f t="shared" si="0"/>
        <v>83.641495758433805</v>
      </c>
      <c r="F19" s="561">
        <v>3951.7251999999994</v>
      </c>
      <c r="G19" s="561">
        <v>3626.7858000000001</v>
      </c>
      <c r="H19" s="562">
        <f t="shared" si="1"/>
        <v>91.777277428096482</v>
      </c>
      <c r="I19" s="562">
        <f t="shared" si="2"/>
        <v>-8.135781669662677</v>
      </c>
    </row>
    <row r="20" spans="1:9" ht="34.5">
      <c r="A20" s="560">
        <v>15</v>
      </c>
      <c r="B20" s="302" t="s">
        <v>655</v>
      </c>
      <c r="C20" s="561">
        <v>14648.48</v>
      </c>
      <c r="D20" s="561">
        <v>12686.64</v>
      </c>
      <c r="E20" s="562">
        <f t="shared" si="0"/>
        <v>86.607211123611464</v>
      </c>
      <c r="F20" s="561">
        <v>14831.19</v>
      </c>
      <c r="G20" s="561">
        <v>12151.84</v>
      </c>
      <c r="H20" s="562">
        <f t="shared" si="1"/>
        <v>81.93435590805592</v>
      </c>
      <c r="I20" s="562">
        <f t="shared" si="2"/>
        <v>4.6728552155555434</v>
      </c>
    </row>
    <row r="21" spans="1:9" ht="34.5">
      <c r="A21" s="560">
        <v>16</v>
      </c>
      <c r="B21" s="302" t="s">
        <v>656</v>
      </c>
      <c r="C21" s="561">
        <v>6158.48</v>
      </c>
      <c r="D21" s="561">
        <v>5416.81</v>
      </c>
      <c r="E21" s="562">
        <f t="shared" si="0"/>
        <v>87.956930931008955</v>
      </c>
      <c r="F21" s="561">
        <v>5971.361100000001</v>
      </c>
      <c r="G21" s="561">
        <v>4933.7813000000006</v>
      </c>
      <c r="H21" s="562">
        <f t="shared" si="1"/>
        <v>82.624065391054643</v>
      </c>
      <c r="I21" s="562">
        <f t="shared" si="2"/>
        <v>5.3328655399543123</v>
      </c>
    </row>
    <row r="22" spans="1:9" ht="34.5">
      <c r="A22" s="560">
        <v>17</v>
      </c>
      <c r="B22" s="302" t="s">
        <v>657</v>
      </c>
      <c r="C22" s="561">
        <v>7757.5084999999999</v>
      </c>
      <c r="D22" s="561">
        <v>6874.7684999999983</v>
      </c>
      <c r="E22" s="562">
        <f t="shared" si="0"/>
        <v>88.620831030994012</v>
      </c>
      <c r="F22" s="561">
        <v>6836.67</v>
      </c>
      <c r="G22" s="561">
        <v>5973.03</v>
      </c>
      <c r="H22" s="562">
        <f t="shared" si="1"/>
        <v>87.36753419427879</v>
      </c>
      <c r="I22" s="562">
        <f t="shared" si="2"/>
        <v>1.2532968367152222</v>
      </c>
    </row>
    <row r="23" spans="1:9" ht="34.5">
      <c r="A23" s="560">
        <v>18</v>
      </c>
      <c r="B23" s="302" t="s">
        <v>352</v>
      </c>
      <c r="C23" s="561">
        <v>6552.1584000000012</v>
      </c>
      <c r="D23" s="561">
        <v>6209.2144000000008</v>
      </c>
      <c r="E23" s="562">
        <f t="shared" si="0"/>
        <v>94.765938503562424</v>
      </c>
      <c r="F23" s="561">
        <v>6523.3104000000003</v>
      </c>
      <c r="G23" s="561">
        <v>5961.5472</v>
      </c>
      <c r="H23" s="562">
        <f t="shared" si="1"/>
        <v>91.388372382218691</v>
      </c>
      <c r="I23" s="562">
        <f t="shared" si="2"/>
        <v>3.3775661213437331</v>
      </c>
    </row>
    <row r="24" spans="1:9" ht="34.5">
      <c r="A24" s="560">
        <v>19</v>
      </c>
      <c r="B24" s="302" t="s">
        <v>658</v>
      </c>
      <c r="C24" s="561">
        <v>9464.19</v>
      </c>
      <c r="D24" s="561">
        <v>9011.32</v>
      </c>
      <c r="E24" s="562">
        <f t="shared" si="0"/>
        <v>95.214910097958722</v>
      </c>
      <c r="F24" s="561">
        <v>9571.77</v>
      </c>
      <c r="G24" s="561">
        <v>9135.56</v>
      </c>
      <c r="H24" s="562">
        <f t="shared" si="1"/>
        <v>95.442744654332472</v>
      </c>
      <c r="I24" s="562">
        <f t="shared" si="2"/>
        <v>-0.22783455637375027</v>
      </c>
    </row>
    <row r="25" spans="1:9" ht="34.5">
      <c r="A25" s="560">
        <v>20</v>
      </c>
      <c r="B25" s="302" t="s">
        <v>336</v>
      </c>
      <c r="C25" s="561">
        <v>5578.13</v>
      </c>
      <c r="D25" s="561">
        <v>5372.69</v>
      </c>
      <c r="E25" s="562">
        <f t="shared" si="0"/>
        <v>96.31704531805461</v>
      </c>
      <c r="F25" s="561">
        <v>4620.2629000000006</v>
      </c>
      <c r="G25" s="561">
        <v>4287.2802000000001</v>
      </c>
      <c r="H25" s="562">
        <f t="shared" si="1"/>
        <v>92.792992364135813</v>
      </c>
      <c r="I25" s="562">
        <f t="shared" si="2"/>
        <v>3.5240529539187975</v>
      </c>
    </row>
    <row r="26" spans="1:9" ht="34.5">
      <c r="A26" s="560">
        <v>21</v>
      </c>
      <c r="B26" s="302" t="s">
        <v>659</v>
      </c>
      <c r="C26" s="561">
        <v>4005.5642000000003</v>
      </c>
      <c r="D26" s="561">
        <v>3907.1992999999998</v>
      </c>
      <c r="E26" s="562">
        <f t="shared" si="0"/>
        <v>97.54429351051219</v>
      </c>
      <c r="F26" s="561">
        <v>3941.6188999999999</v>
      </c>
      <c r="G26" s="561">
        <v>3588.7252000000003</v>
      </c>
      <c r="H26" s="562">
        <f t="shared" si="1"/>
        <v>91.046985795608009</v>
      </c>
      <c r="I26" s="562">
        <f t="shared" si="2"/>
        <v>6.4973077149041814</v>
      </c>
    </row>
    <row r="27" spans="1:9" ht="34.5">
      <c r="A27" s="560">
        <v>22</v>
      </c>
      <c r="B27" s="302" t="s">
        <v>660</v>
      </c>
      <c r="C27" s="561">
        <v>10053.709999999999</v>
      </c>
      <c r="D27" s="561">
        <v>9855.31</v>
      </c>
      <c r="E27" s="562">
        <f t="shared" si="0"/>
        <v>98.026599136040332</v>
      </c>
      <c r="F27" s="561">
        <v>9664.49</v>
      </c>
      <c r="G27" s="561">
        <v>10478.093000000001</v>
      </c>
      <c r="H27" s="562">
        <f t="shared" si="1"/>
        <v>108.41847836771524</v>
      </c>
      <c r="I27" s="562">
        <f t="shared" si="2"/>
        <v>-10.391879231674906</v>
      </c>
    </row>
    <row r="28" spans="1:9" ht="34.5">
      <c r="A28" s="560">
        <v>23</v>
      </c>
      <c r="B28" s="302" t="s">
        <v>347</v>
      </c>
      <c r="C28" s="561">
        <v>8588.5338000000011</v>
      </c>
      <c r="D28" s="561">
        <v>8556.9648000000016</v>
      </c>
      <c r="E28" s="562">
        <f t="shared" si="0"/>
        <v>99.632428529302643</v>
      </c>
      <c r="F28" s="561">
        <v>8963.7082000000009</v>
      </c>
      <c r="G28" s="561">
        <v>8535.1268</v>
      </c>
      <c r="H28" s="562">
        <f t="shared" si="1"/>
        <v>95.21870424117553</v>
      </c>
      <c r="I28" s="562">
        <f t="shared" si="2"/>
        <v>4.4137242881271135</v>
      </c>
    </row>
    <row r="29" spans="1:9" ht="34.5">
      <c r="A29" s="560">
        <v>24</v>
      </c>
      <c r="B29" s="302" t="s">
        <v>661</v>
      </c>
      <c r="C29" s="561">
        <v>4240.9672</v>
      </c>
      <c r="D29" s="561">
        <v>4432.5267000000003</v>
      </c>
      <c r="E29" s="562">
        <f t="shared" si="0"/>
        <v>104.51688237532231</v>
      </c>
      <c r="F29" s="561">
        <v>4248.9210999999996</v>
      </c>
      <c r="G29" s="561">
        <v>4447.2563000000009</v>
      </c>
      <c r="H29" s="562">
        <f t="shared" si="1"/>
        <v>104.66789557471428</v>
      </c>
      <c r="I29" s="562">
        <f t="shared" si="2"/>
        <v>-0.15101319939196856</v>
      </c>
    </row>
    <row r="30" spans="1:9" ht="34.5">
      <c r="A30" s="560">
        <v>25</v>
      </c>
      <c r="B30" s="302" t="s">
        <v>341</v>
      </c>
      <c r="C30" s="561">
        <v>5037.78</v>
      </c>
      <c r="D30" s="561">
        <v>5351.53</v>
      </c>
      <c r="E30" s="562">
        <f t="shared" si="0"/>
        <v>106.22794167272092</v>
      </c>
      <c r="F30" s="561">
        <v>5355.58</v>
      </c>
      <c r="G30" s="561">
        <v>5559.05</v>
      </c>
      <c r="H30" s="562">
        <f t="shared" si="1"/>
        <v>103.79921502432975</v>
      </c>
      <c r="I30" s="562">
        <f t="shared" si="2"/>
        <v>2.4287266483911623</v>
      </c>
    </row>
    <row r="31" spans="1:9" ht="34.5">
      <c r="A31" s="560">
        <v>26</v>
      </c>
      <c r="B31" s="302" t="s">
        <v>662</v>
      </c>
      <c r="C31" s="561">
        <v>5043.5081</v>
      </c>
      <c r="D31" s="561">
        <v>5387.3130000000001</v>
      </c>
      <c r="E31" s="562">
        <f t="shared" si="0"/>
        <v>106.8167809624416</v>
      </c>
      <c r="F31" s="561">
        <v>3909.6142477680005</v>
      </c>
      <c r="G31" s="561">
        <v>5228.0632112740004</v>
      </c>
      <c r="H31" s="562">
        <f t="shared" si="1"/>
        <v>133.72324940392016</v>
      </c>
      <c r="I31" s="562">
        <f t="shared" si="2"/>
        <v>-26.906468441478566</v>
      </c>
    </row>
    <row r="32" spans="1:9" ht="34.5">
      <c r="A32" s="560">
        <v>27</v>
      </c>
      <c r="B32" s="302" t="s">
        <v>663</v>
      </c>
      <c r="C32" s="561">
        <v>9673.7463999999982</v>
      </c>
      <c r="D32" s="561">
        <v>10337.021000000001</v>
      </c>
      <c r="E32" s="562">
        <f t="shared" si="0"/>
        <v>106.85643981735973</v>
      </c>
      <c r="F32" s="561">
        <v>9884.84</v>
      </c>
      <c r="G32" s="561">
        <v>10092.99</v>
      </c>
      <c r="H32" s="562">
        <f t="shared" si="1"/>
        <v>102.10574981486802</v>
      </c>
      <c r="I32" s="562">
        <f t="shared" si="2"/>
        <v>4.7506900024917087</v>
      </c>
    </row>
    <row r="33" spans="1:9" ht="34.5">
      <c r="A33" s="560">
        <v>28</v>
      </c>
      <c r="B33" s="302" t="s">
        <v>343</v>
      </c>
      <c r="C33" s="561">
        <v>7779.59</v>
      </c>
      <c r="D33" s="561">
        <v>8802.69</v>
      </c>
      <c r="E33" s="562">
        <f t="shared" si="0"/>
        <v>113.15107865581606</v>
      </c>
      <c r="F33" s="561">
        <v>7711.37</v>
      </c>
      <c r="G33" s="561">
        <v>8437.19</v>
      </c>
      <c r="H33" s="562">
        <f t="shared" si="1"/>
        <v>109.41233529191312</v>
      </c>
      <c r="I33" s="562">
        <f t="shared" si="2"/>
        <v>3.738743363902941</v>
      </c>
    </row>
    <row r="34" spans="1:9" ht="34.5">
      <c r="A34" s="560">
        <v>29</v>
      </c>
      <c r="B34" s="302" t="s">
        <v>664</v>
      </c>
      <c r="C34" s="561">
        <v>6339.5930000000008</v>
      </c>
      <c r="D34" s="561">
        <v>7428.0569999999998</v>
      </c>
      <c r="E34" s="562">
        <f t="shared" si="0"/>
        <v>117.16930408624022</v>
      </c>
      <c r="F34" s="561">
        <v>7214.34</v>
      </c>
      <c r="G34" s="561">
        <v>7910.65</v>
      </c>
      <c r="H34" s="562">
        <f t="shared" si="1"/>
        <v>109.65174915515486</v>
      </c>
      <c r="I34" s="562">
        <f t="shared" si="2"/>
        <v>7.5175549310853569</v>
      </c>
    </row>
    <row r="35" spans="1:9" ht="34.5">
      <c r="A35" s="560">
        <v>30</v>
      </c>
      <c r="B35" s="302" t="s">
        <v>257</v>
      </c>
      <c r="C35" s="561">
        <v>2624.17</v>
      </c>
      <c r="D35" s="561">
        <v>3354.42</v>
      </c>
      <c r="E35" s="562">
        <f t="shared" si="0"/>
        <v>127.82784651908985</v>
      </c>
      <c r="F35" s="561">
        <v>2486.08</v>
      </c>
      <c r="G35" s="561">
        <v>2837.41</v>
      </c>
      <c r="H35" s="562">
        <f t="shared" si="1"/>
        <v>114.1318863431587</v>
      </c>
      <c r="I35" s="562">
        <f t="shared" si="2"/>
        <v>13.695960175931148</v>
      </c>
    </row>
    <row r="36" spans="1:9" s="318" customFormat="1" ht="35.25">
      <c r="A36" s="560"/>
      <c r="B36" s="563" t="s">
        <v>665</v>
      </c>
      <c r="C36" s="564">
        <f>SUM(C6:C35)</f>
        <v>823310.34517777164</v>
      </c>
      <c r="D36" s="564">
        <f>SUM(D6:D35)</f>
        <v>647365.95796234591</v>
      </c>
      <c r="E36" s="565">
        <f t="shared" si="0"/>
        <v>78.629639692255381</v>
      </c>
      <c r="F36" s="564">
        <f>SUM(F6:F35)</f>
        <v>800925.82032848266</v>
      </c>
      <c r="G36" s="564">
        <f>SUM(G6:G35)</f>
        <v>615843.40921284608</v>
      </c>
      <c r="H36" s="565">
        <f>G36/F36*100</f>
        <v>76.891441576982871</v>
      </c>
      <c r="I36" s="565">
        <f t="shared" si="2"/>
        <v>1.7381981152725103</v>
      </c>
    </row>
  </sheetData>
  <mergeCells count="9">
    <mergeCell ref="A1:I1"/>
    <mergeCell ref="A2:I2"/>
    <mergeCell ref="C3:E3"/>
    <mergeCell ref="F3:H3"/>
    <mergeCell ref="I3:I5"/>
    <mergeCell ref="A4:A5"/>
    <mergeCell ref="B4:B5"/>
    <mergeCell ref="C4:E4"/>
    <mergeCell ref="F4:H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69"/>
  <sheetViews>
    <sheetView workbookViewId="0">
      <selection activeCell="P19" sqref="P19"/>
    </sheetView>
  </sheetViews>
  <sheetFormatPr defaultRowHeight="12.75"/>
  <cols>
    <col min="1" max="1" width="4.42578125" style="566" bestFit="1" customWidth="1"/>
    <col min="2" max="2" width="25.5703125" style="566" customWidth="1"/>
    <col min="3" max="3" width="12.140625" style="566" bestFit="1" customWidth="1"/>
    <col min="4" max="4" width="13.28515625" style="576" bestFit="1" customWidth="1"/>
    <col min="5" max="5" width="10.7109375" style="566" bestFit="1" customWidth="1"/>
    <col min="6" max="6" width="12.42578125" style="576" customWidth="1"/>
    <col min="7" max="7" width="10.7109375" style="566" bestFit="1" customWidth="1"/>
    <col min="8" max="8" width="11.42578125" style="576" bestFit="1" customWidth="1"/>
    <col min="9" max="9" width="10.7109375" style="566" bestFit="1" customWidth="1"/>
    <col min="10" max="10" width="11.42578125" style="576" bestFit="1" customWidth="1"/>
    <col min="11" max="11" width="10.7109375" style="566" bestFit="1" customWidth="1"/>
    <col min="12" max="12" width="12.28515625" style="576" bestFit="1" customWidth="1"/>
    <col min="13" max="13" width="14.7109375" style="566" customWidth="1"/>
    <col min="14" max="14" width="14.7109375" style="576" bestFit="1" customWidth="1"/>
    <col min="15" max="15" width="9.140625" style="566" customWidth="1"/>
    <col min="16" max="16384" width="9.140625" style="566"/>
  </cols>
  <sheetData>
    <row r="1" spans="1:14" ht="23.25">
      <c r="A1" s="1011" t="s">
        <v>666</v>
      </c>
      <c r="B1" s="1011"/>
      <c r="C1" s="1011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</row>
    <row r="2" spans="1:14" ht="15">
      <c r="A2" s="1012" t="s">
        <v>667</v>
      </c>
      <c r="B2" s="1012"/>
      <c r="C2" s="1012"/>
      <c r="D2" s="1012"/>
      <c r="E2" s="1012"/>
      <c r="F2" s="1012"/>
      <c r="G2" s="1012"/>
      <c r="H2" s="1012"/>
      <c r="I2" s="1012"/>
      <c r="J2" s="1012"/>
      <c r="K2" s="1012"/>
      <c r="L2" s="1012"/>
      <c r="M2" s="1012"/>
      <c r="N2" s="1012"/>
    </row>
    <row r="3" spans="1:14" ht="15">
      <c r="A3" s="1013" t="s">
        <v>87</v>
      </c>
      <c r="B3" s="1013"/>
      <c r="C3" s="1013"/>
      <c r="D3" s="1013"/>
      <c r="E3" s="1013"/>
      <c r="F3" s="1013"/>
      <c r="G3" s="1013"/>
      <c r="H3" s="1013"/>
      <c r="I3" s="1013"/>
      <c r="J3" s="1013"/>
      <c r="K3" s="1013"/>
      <c r="L3" s="1013"/>
      <c r="M3" s="1013"/>
      <c r="N3" s="1013"/>
    </row>
    <row r="4" spans="1:14" ht="15">
      <c r="A4" s="1014" t="s">
        <v>88</v>
      </c>
      <c r="B4" s="1016" t="s">
        <v>4</v>
      </c>
      <c r="C4" s="1007" t="s">
        <v>668</v>
      </c>
      <c r="D4" s="1008"/>
      <c r="E4" s="1007" t="s">
        <v>95</v>
      </c>
      <c r="F4" s="1008"/>
      <c r="G4" s="1007" t="s">
        <v>669</v>
      </c>
      <c r="H4" s="1008"/>
      <c r="I4" s="1007" t="s">
        <v>670</v>
      </c>
      <c r="J4" s="1008"/>
      <c r="K4" s="1007" t="s">
        <v>671</v>
      </c>
      <c r="L4" s="1008"/>
      <c r="M4" s="1007" t="s">
        <v>672</v>
      </c>
      <c r="N4" s="1008"/>
    </row>
    <row r="5" spans="1:14" s="567" customFormat="1" ht="15">
      <c r="A5" s="1015"/>
      <c r="B5" s="1017"/>
      <c r="C5" s="193" t="s">
        <v>673</v>
      </c>
      <c r="D5" s="410" t="s">
        <v>674</v>
      </c>
      <c r="E5" s="193" t="s">
        <v>673</v>
      </c>
      <c r="F5" s="410" t="s">
        <v>674</v>
      </c>
      <c r="G5" s="193" t="s">
        <v>673</v>
      </c>
      <c r="H5" s="410" t="s">
        <v>674</v>
      </c>
      <c r="I5" s="193" t="s">
        <v>673</v>
      </c>
      <c r="J5" s="410" t="s">
        <v>674</v>
      </c>
      <c r="K5" s="193" t="s">
        <v>673</v>
      </c>
      <c r="L5" s="410" t="s">
        <v>674</v>
      </c>
      <c r="M5" s="193" t="s">
        <v>673</v>
      </c>
      <c r="N5" s="410" t="s">
        <v>674</v>
      </c>
    </row>
    <row r="6" spans="1:14" ht="15">
      <c r="A6" s="568" t="s">
        <v>15</v>
      </c>
      <c r="B6" s="569" t="s">
        <v>675</v>
      </c>
      <c r="C6" s="345"/>
      <c r="D6" s="387"/>
      <c r="E6" s="345"/>
      <c r="F6" s="387"/>
      <c r="G6" s="345"/>
      <c r="H6" s="387"/>
      <c r="I6" s="345"/>
      <c r="J6" s="387"/>
      <c r="K6" s="345"/>
      <c r="L6" s="387"/>
      <c r="M6" s="345"/>
      <c r="N6" s="387"/>
    </row>
    <row r="7" spans="1:14" ht="18">
      <c r="A7" s="570">
        <v>1</v>
      </c>
      <c r="B7" s="571" t="s">
        <v>17</v>
      </c>
      <c r="C7" s="572">
        <v>116316</v>
      </c>
      <c r="D7" s="573">
        <v>7004.39</v>
      </c>
      <c r="E7" s="572">
        <v>57730</v>
      </c>
      <c r="F7" s="573">
        <v>1581.22</v>
      </c>
      <c r="G7" s="572">
        <v>30398</v>
      </c>
      <c r="H7" s="573">
        <v>1935.9</v>
      </c>
      <c r="I7" s="572">
        <v>11176</v>
      </c>
      <c r="J7" s="573">
        <v>318.20999999999998</v>
      </c>
      <c r="K7" s="572">
        <v>9810</v>
      </c>
      <c r="L7" s="573">
        <v>2909.37</v>
      </c>
      <c r="M7" s="572">
        <v>1498762</v>
      </c>
      <c r="N7" s="573">
        <v>77373.539999999994</v>
      </c>
    </row>
    <row r="8" spans="1:14" ht="18">
      <c r="A8" s="570">
        <v>2</v>
      </c>
      <c r="B8" s="571" t="s">
        <v>18</v>
      </c>
      <c r="C8" s="572">
        <v>32408</v>
      </c>
      <c r="D8" s="573">
        <v>2418.15</v>
      </c>
      <c r="E8" s="572">
        <v>12026</v>
      </c>
      <c r="F8" s="573">
        <v>278.69</v>
      </c>
      <c r="G8" s="572">
        <v>10990</v>
      </c>
      <c r="H8" s="573">
        <v>642.86</v>
      </c>
      <c r="I8" s="572">
        <v>982</v>
      </c>
      <c r="J8" s="573">
        <v>32.54</v>
      </c>
      <c r="K8" s="572">
        <v>5682</v>
      </c>
      <c r="L8" s="573">
        <v>1325.62</v>
      </c>
      <c r="M8" s="572">
        <v>548028</v>
      </c>
      <c r="N8" s="573">
        <v>27301.197595631002</v>
      </c>
    </row>
    <row r="9" spans="1:14" ht="18">
      <c r="A9" s="570">
        <v>3</v>
      </c>
      <c r="B9" s="571" t="s">
        <v>19</v>
      </c>
      <c r="C9" s="572">
        <v>375136</v>
      </c>
      <c r="D9" s="573">
        <v>5808.04</v>
      </c>
      <c r="E9" s="572">
        <v>146501</v>
      </c>
      <c r="F9" s="573">
        <v>3501.86</v>
      </c>
      <c r="G9" s="572">
        <v>46424</v>
      </c>
      <c r="H9" s="573">
        <v>848.07</v>
      </c>
      <c r="I9" s="572">
        <v>3178</v>
      </c>
      <c r="J9" s="573">
        <v>3.36</v>
      </c>
      <c r="K9" s="572">
        <v>170917</v>
      </c>
      <c r="L9" s="573">
        <v>1208.82</v>
      </c>
      <c r="M9" s="572">
        <v>1057470</v>
      </c>
      <c r="N9" s="573">
        <v>32948.657099999997</v>
      </c>
    </row>
    <row r="10" spans="1:14" ht="18">
      <c r="A10" s="570">
        <v>4</v>
      </c>
      <c r="B10" s="571" t="s">
        <v>20</v>
      </c>
      <c r="C10" s="572">
        <v>859688</v>
      </c>
      <c r="D10" s="573">
        <v>11605.02</v>
      </c>
      <c r="E10" s="572">
        <v>401066</v>
      </c>
      <c r="F10" s="573">
        <v>4746.63</v>
      </c>
      <c r="G10" s="572">
        <v>44567</v>
      </c>
      <c r="H10" s="573">
        <v>806.12</v>
      </c>
      <c r="I10" s="572">
        <v>376314</v>
      </c>
      <c r="J10" s="573">
        <v>5066</v>
      </c>
      <c r="K10" s="572">
        <v>24078</v>
      </c>
      <c r="L10" s="573">
        <v>501.49</v>
      </c>
      <c r="M10" s="572">
        <v>1629476</v>
      </c>
      <c r="N10" s="573">
        <v>110489.55070000001</v>
      </c>
    </row>
    <row r="11" spans="1:14" ht="18">
      <c r="A11" s="570">
        <v>5</v>
      </c>
      <c r="B11" s="571" t="s">
        <v>21</v>
      </c>
      <c r="C11" s="572">
        <v>39027</v>
      </c>
      <c r="D11" s="573">
        <v>1031.67</v>
      </c>
      <c r="E11" s="572">
        <v>27839</v>
      </c>
      <c r="F11" s="573">
        <v>460.24</v>
      </c>
      <c r="G11" s="572">
        <v>6011</v>
      </c>
      <c r="H11" s="573">
        <v>189.76</v>
      </c>
      <c r="I11" s="572">
        <v>477</v>
      </c>
      <c r="J11" s="573">
        <v>3.47</v>
      </c>
      <c r="K11" s="572">
        <v>3551</v>
      </c>
      <c r="L11" s="573">
        <v>348.33</v>
      </c>
      <c r="M11" s="572">
        <v>676697</v>
      </c>
      <c r="N11" s="573">
        <v>28347.134898599001</v>
      </c>
    </row>
    <row r="12" spans="1:14" ht="15">
      <c r="A12" s="568"/>
      <c r="B12" s="569" t="s">
        <v>676</v>
      </c>
      <c r="C12" s="475">
        <f t="shared" ref="C12:N12" si="0">SUM(C7:C11)</f>
        <v>1422575</v>
      </c>
      <c r="D12" s="437">
        <f t="shared" si="0"/>
        <v>27867.270000000004</v>
      </c>
      <c r="E12" s="475">
        <f t="shared" si="0"/>
        <v>645162</v>
      </c>
      <c r="F12" s="437">
        <f t="shared" si="0"/>
        <v>10568.640000000001</v>
      </c>
      <c r="G12" s="475">
        <f t="shared" si="0"/>
        <v>138390</v>
      </c>
      <c r="H12" s="437">
        <f t="shared" si="0"/>
        <v>4422.7100000000009</v>
      </c>
      <c r="I12" s="475">
        <f t="shared" si="0"/>
        <v>392127</v>
      </c>
      <c r="J12" s="437">
        <f t="shared" si="0"/>
        <v>5423.58</v>
      </c>
      <c r="K12" s="475">
        <f t="shared" si="0"/>
        <v>214038</v>
      </c>
      <c r="L12" s="437">
        <f t="shared" si="0"/>
        <v>6293.6299999999992</v>
      </c>
      <c r="M12" s="475">
        <f t="shared" si="0"/>
        <v>5410433</v>
      </c>
      <c r="N12" s="437">
        <f t="shared" si="0"/>
        <v>276460.08029423002</v>
      </c>
    </row>
    <row r="13" spans="1:14" ht="15">
      <c r="A13" s="568" t="s">
        <v>677</v>
      </c>
      <c r="B13" s="569" t="s">
        <v>678</v>
      </c>
      <c r="C13" s="345"/>
      <c r="D13" s="387"/>
      <c r="E13" s="345"/>
      <c r="F13" s="387"/>
      <c r="G13" s="345"/>
      <c r="H13" s="387"/>
      <c r="I13" s="345"/>
      <c r="J13" s="387"/>
      <c r="K13" s="345"/>
      <c r="L13" s="387"/>
      <c r="M13" s="345"/>
      <c r="N13" s="387"/>
    </row>
    <row r="14" spans="1:14" ht="18">
      <c r="A14" s="570">
        <v>1</v>
      </c>
      <c r="B14" s="571" t="s">
        <v>24</v>
      </c>
      <c r="C14" s="572">
        <v>1202</v>
      </c>
      <c r="D14" s="573">
        <v>234.33</v>
      </c>
      <c r="E14" s="572">
        <v>296</v>
      </c>
      <c r="F14" s="573">
        <v>11.94</v>
      </c>
      <c r="G14" s="572">
        <v>284</v>
      </c>
      <c r="H14" s="573">
        <v>64.63</v>
      </c>
      <c r="I14" s="572">
        <v>202</v>
      </c>
      <c r="J14" s="573">
        <v>2.84</v>
      </c>
      <c r="K14" s="572">
        <v>324</v>
      </c>
      <c r="L14" s="573">
        <v>144.27000000000001</v>
      </c>
      <c r="M14" s="572">
        <v>26446</v>
      </c>
      <c r="N14" s="573">
        <v>3002.9</v>
      </c>
    </row>
    <row r="15" spans="1:14" ht="18">
      <c r="A15" s="570">
        <v>2</v>
      </c>
      <c r="B15" s="571" t="s">
        <v>25</v>
      </c>
      <c r="C15" s="572">
        <v>3845</v>
      </c>
      <c r="D15" s="573">
        <v>1282.5165</v>
      </c>
      <c r="E15" s="572">
        <v>1392</v>
      </c>
      <c r="F15" s="573">
        <v>55.29</v>
      </c>
      <c r="G15" s="572">
        <v>1211</v>
      </c>
      <c r="H15" s="573">
        <v>168.04</v>
      </c>
      <c r="I15" s="572">
        <v>34</v>
      </c>
      <c r="J15" s="573">
        <v>101.9665</v>
      </c>
      <c r="K15" s="572">
        <v>719</v>
      </c>
      <c r="L15" s="573">
        <v>887.73</v>
      </c>
      <c r="M15" s="572">
        <v>66718</v>
      </c>
      <c r="N15" s="573">
        <v>7109.2691000000004</v>
      </c>
    </row>
    <row r="16" spans="1:14" ht="18">
      <c r="A16" s="570">
        <v>3</v>
      </c>
      <c r="B16" s="571" t="s">
        <v>26</v>
      </c>
      <c r="C16" s="572">
        <v>7392</v>
      </c>
      <c r="D16" s="573">
        <v>304.86</v>
      </c>
      <c r="E16" s="572">
        <v>4264</v>
      </c>
      <c r="F16" s="573">
        <v>86.76</v>
      </c>
      <c r="G16" s="572">
        <v>1245</v>
      </c>
      <c r="H16" s="573">
        <v>80.16</v>
      </c>
      <c r="I16" s="572">
        <v>202</v>
      </c>
      <c r="J16" s="573">
        <v>2.34</v>
      </c>
      <c r="K16" s="572">
        <v>1195</v>
      </c>
      <c r="L16" s="573">
        <v>118.35</v>
      </c>
      <c r="M16" s="572">
        <v>99207</v>
      </c>
      <c r="N16" s="573">
        <v>11668.98</v>
      </c>
    </row>
    <row r="17" spans="1:14" ht="18">
      <c r="A17" s="570">
        <v>4</v>
      </c>
      <c r="B17" s="574" t="s">
        <v>27</v>
      </c>
      <c r="C17" s="572">
        <v>15008</v>
      </c>
      <c r="D17" s="573">
        <v>1442.9269999999999</v>
      </c>
      <c r="E17" s="572">
        <v>9863</v>
      </c>
      <c r="F17" s="573">
        <v>234.43600000000001</v>
      </c>
      <c r="G17" s="572">
        <v>1798</v>
      </c>
      <c r="H17" s="573">
        <v>99.483999999999995</v>
      </c>
      <c r="I17" s="572">
        <v>1595</v>
      </c>
      <c r="J17" s="573">
        <v>1009.03</v>
      </c>
      <c r="K17" s="572">
        <v>1164</v>
      </c>
      <c r="L17" s="573">
        <v>63.128700000000002</v>
      </c>
      <c r="M17" s="572">
        <v>132327</v>
      </c>
      <c r="N17" s="573">
        <v>13404.66</v>
      </c>
    </row>
    <row r="18" spans="1:14" ht="18">
      <c r="A18" s="570">
        <v>5</v>
      </c>
      <c r="B18" s="574" t="s">
        <v>28</v>
      </c>
      <c r="C18" s="572">
        <v>8320</v>
      </c>
      <c r="D18" s="573">
        <v>355.67</v>
      </c>
      <c r="E18" s="572">
        <v>3243</v>
      </c>
      <c r="F18" s="573">
        <v>75.999899999999997</v>
      </c>
      <c r="G18" s="572">
        <v>2643</v>
      </c>
      <c r="H18" s="573">
        <v>144.4503</v>
      </c>
      <c r="I18" s="572">
        <v>1136</v>
      </c>
      <c r="J18" s="573">
        <v>54.33</v>
      </c>
      <c r="K18" s="572">
        <v>914</v>
      </c>
      <c r="L18" s="573">
        <v>45.971600000000002</v>
      </c>
      <c r="M18" s="572">
        <v>29127</v>
      </c>
      <c r="N18" s="573">
        <v>3831.5754999999999</v>
      </c>
    </row>
    <row r="19" spans="1:14" ht="18">
      <c r="A19" s="570">
        <v>6</v>
      </c>
      <c r="B19" s="571" t="s">
        <v>29</v>
      </c>
      <c r="C19" s="572">
        <v>11770</v>
      </c>
      <c r="D19" s="573">
        <v>333.23</v>
      </c>
      <c r="E19" s="572">
        <v>4295</v>
      </c>
      <c r="F19" s="573">
        <v>77.64</v>
      </c>
      <c r="G19" s="572">
        <v>3239</v>
      </c>
      <c r="H19" s="573">
        <v>64.28</v>
      </c>
      <c r="I19" s="572">
        <v>82</v>
      </c>
      <c r="J19" s="573">
        <v>3.39</v>
      </c>
      <c r="K19" s="572">
        <v>3441</v>
      </c>
      <c r="L19" s="573">
        <v>157.82040000000001</v>
      </c>
      <c r="M19" s="572">
        <v>76691</v>
      </c>
      <c r="N19" s="573">
        <v>5113.7040999999999</v>
      </c>
    </row>
    <row r="20" spans="1:14" ht="18">
      <c r="A20" s="570">
        <v>7</v>
      </c>
      <c r="B20" s="574" t="s">
        <v>30</v>
      </c>
      <c r="C20" s="572">
        <v>2820</v>
      </c>
      <c r="D20" s="573">
        <v>211.12</v>
      </c>
      <c r="E20" s="572">
        <v>562</v>
      </c>
      <c r="F20" s="573">
        <v>18.62</v>
      </c>
      <c r="G20" s="572">
        <v>1494</v>
      </c>
      <c r="H20" s="573">
        <v>43.2</v>
      </c>
      <c r="I20" s="572">
        <v>252</v>
      </c>
      <c r="J20" s="573">
        <v>5.0999999999999996</v>
      </c>
      <c r="K20" s="572">
        <v>512</v>
      </c>
      <c r="L20" s="573">
        <v>144.19999999999999</v>
      </c>
      <c r="M20" s="572">
        <v>12108</v>
      </c>
      <c r="N20" s="573">
        <v>854.35199999999998</v>
      </c>
    </row>
    <row r="21" spans="1:14" ht="18">
      <c r="A21" s="570">
        <v>8</v>
      </c>
      <c r="B21" s="574" t="s">
        <v>31</v>
      </c>
      <c r="C21" s="572">
        <v>7120</v>
      </c>
      <c r="D21" s="573">
        <v>136.1558</v>
      </c>
      <c r="E21" s="572">
        <v>4887</v>
      </c>
      <c r="F21" s="573">
        <v>83.024100000000004</v>
      </c>
      <c r="G21" s="572">
        <v>862</v>
      </c>
      <c r="H21" s="573">
        <v>14.5931</v>
      </c>
      <c r="I21" s="572">
        <v>461</v>
      </c>
      <c r="J21" s="573">
        <v>12.47</v>
      </c>
      <c r="K21" s="572">
        <v>472</v>
      </c>
      <c r="L21" s="573">
        <v>8.52</v>
      </c>
      <c r="M21" s="572">
        <v>83127</v>
      </c>
      <c r="N21" s="573">
        <v>7870.9080000000004</v>
      </c>
    </row>
    <row r="22" spans="1:14" ht="18">
      <c r="A22" s="570">
        <v>9</v>
      </c>
      <c r="B22" s="574" t="s">
        <v>32</v>
      </c>
      <c r="C22" s="572">
        <v>20359</v>
      </c>
      <c r="D22" s="573">
        <v>551.32389999999998</v>
      </c>
      <c r="E22" s="572">
        <v>10884</v>
      </c>
      <c r="F22" s="573">
        <v>163.7132</v>
      </c>
      <c r="G22" s="572">
        <v>6269</v>
      </c>
      <c r="H22" s="573">
        <v>133.75540000000001</v>
      </c>
      <c r="I22" s="572">
        <v>1203</v>
      </c>
      <c r="J22" s="573">
        <v>81.668710000000004</v>
      </c>
      <c r="K22" s="572">
        <v>1587</v>
      </c>
      <c r="L22" s="573">
        <v>134.85389000000001</v>
      </c>
      <c r="M22" s="572">
        <v>196410</v>
      </c>
      <c r="N22" s="573">
        <v>5499.1428387554997</v>
      </c>
    </row>
    <row r="23" spans="1:14" ht="18">
      <c r="A23" s="570">
        <v>10</v>
      </c>
      <c r="B23" s="574" t="s">
        <v>33</v>
      </c>
      <c r="C23" s="572">
        <v>2388</v>
      </c>
      <c r="D23" s="573">
        <v>495.75099999999998</v>
      </c>
      <c r="E23" s="572">
        <v>952</v>
      </c>
      <c r="F23" s="573">
        <v>40.843499999999999</v>
      </c>
      <c r="G23" s="572">
        <v>970</v>
      </c>
      <c r="H23" s="573">
        <v>26.5154</v>
      </c>
      <c r="I23" s="572">
        <v>18</v>
      </c>
      <c r="J23" s="573">
        <v>6.9500000000000006E-2</v>
      </c>
      <c r="K23" s="572">
        <v>146</v>
      </c>
      <c r="L23" s="573">
        <v>419.5188</v>
      </c>
      <c r="M23" s="572">
        <v>16294</v>
      </c>
      <c r="N23" s="573">
        <v>2563.1046000000001</v>
      </c>
    </row>
    <row r="24" spans="1:14" ht="18">
      <c r="A24" s="570">
        <v>11</v>
      </c>
      <c r="B24" s="574" t="s">
        <v>34</v>
      </c>
      <c r="C24" s="572">
        <v>9154</v>
      </c>
      <c r="D24" s="573">
        <v>3415.8017</v>
      </c>
      <c r="E24" s="572">
        <v>5221</v>
      </c>
      <c r="F24" s="573">
        <v>94.518000000000001</v>
      </c>
      <c r="G24" s="572">
        <v>2789</v>
      </c>
      <c r="H24" s="573">
        <v>146.39500000000001</v>
      </c>
      <c r="I24" s="572">
        <v>493</v>
      </c>
      <c r="J24" s="573">
        <v>162.84360000000001</v>
      </c>
      <c r="K24" s="572">
        <v>126</v>
      </c>
      <c r="L24" s="573">
        <v>2987.2546000000002</v>
      </c>
      <c r="M24" s="572">
        <v>55670</v>
      </c>
      <c r="N24" s="573">
        <v>9266.18</v>
      </c>
    </row>
    <row r="25" spans="1:14" ht="18">
      <c r="A25" s="570">
        <v>12</v>
      </c>
      <c r="B25" s="574" t="s">
        <v>35</v>
      </c>
      <c r="C25" s="572">
        <v>317</v>
      </c>
      <c r="D25" s="573">
        <v>163.05160000000001</v>
      </c>
      <c r="E25" s="572">
        <v>21</v>
      </c>
      <c r="F25" s="573">
        <v>7.5999999999999998E-2</v>
      </c>
      <c r="G25" s="572">
        <v>164</v>
      </c>
      <c r="H25" s="573">
        <v>12.73</v>
      </c>
      <c r="I25" s="572">
        <v>12</v>
      </c>
      <c r="J25" s="573">
        <v>1.43</v>
      </c>
      <c r="K25" s="572">
        <v>93</v>
      </c>
      <c r="L25" s="573">
        <v>147.22</v>
      </c>
      <c r="M25" s="572">
        <v>2657</v>
      </c>
      <c r="N25" s="573">
        <v>1896.13</v>
      </c>
    </row>
    <row r="26" spans="1:14" ht="18">
      <c r="A26" s="570">
        <v>13</v>
      </c>
      <c r="B26" s="574" t="s">
        <v>36</v>
      </c>
      <c r="C26" s="572">
        <v>10122</v>
      </c>
      <c r="D26" s="573">
        <v>665.74</v>
      </c>
      <c r="E26" s="572">
        <v>2760</v>
      </c>
      <c r="F26" s="573">
        <v>36.78</v>
      </c>
      <c r="G26" s="572">
        <v>1772</v>
      </c>
      <c r="H26" s="573">
        <v>90.17</v>
      </c>
      <c r="I26" s="572">
        <v>4517</v>
      </c>
      <c r="J26" s="573">
        <v>48.55</v>
      </c>
      <c r="K26" s="572">
        <v>481</v>
      </c>
      <c r="L26" s="573">
        <v>369.12</v>
      </c>
      <c r="M26" s="572">
        <v>40975</v>
      </c>
      <c r="N26" s="573">
        <v>2799.75</v>
      </c>
    </row>
    <row r="27" spans="1:14" ht="18">
      <c r="A27" s="570">
        <v>14</v>
      </c>
      <c r="B27" s="574" t="s">
        <v>37</v>
      </c>
      <c r="C27" s="572">
        <v>10280</v>
      </c>
      <c r="D27" s="573">
        <v>445.27778364</v>
      </c>
      <c r="E27" s="572">
        <v>6632</v>
      </c>
      <c r="F27" s="573">
        <v>128.815865</v>
      </c>
      <c r="G27" s="572">
        <v>2600</v>
      </c>
      <c r="H27" s="573">
        <v>100.934507</v>
      </c>
      <c r="I27" s="572">
        <v>43</v>
      </c>
      <c r="J27" s="573">
        <v>1.3599999999999999E-2</v>
      </c>
      <c r="K27" s="572">
        <v>471</v>
      </c>
      <c r="L27" s="573">
        <v>203.79834500000001</v>
      </c>
      <c r="M27" s="572">
        <v>349494</v>
      </c>
      <c r="N27" s="573">
        <v>17685.091973310002</v>
      </c>
    </row>
    <row r="28" spans="1:14" ht="18">
      <c r="A28" s="570">
        <v>15</v>
      </c>
      <c r="B28" s="574" t="s">
        <v>38</v>
      </c>
      <c r="C28" s="572">
        <v>190</v>
      </c>
      <c r="D28" s="573">
        <v>349.53</v>
      </c>
      <c r="E28" s="572">
        <v>0</v>
      </c>
      <c r="F28" s="573">
        <v>0</v>
      </c>
      <c r="G28" s="572">
        <v>84</v>
      </c>
      <c r="H28" s="573">
        <v>2.73</v>
      </c>
      <c r="I28" s="572">
        <v>0</v>
      </c>
      <c r="J28" s="573">
        <v>0</v>
      </c>
      <c r="K28" s="572">
        <v>35</v>
      </c>
      <c r="L28" s="573">
        <v>335.86</v>
      </c>
      <c r="M28" s="572">
        <v>14149</v>
      </c>
      <c r="N28" s="573">
        <v>1563.2664</v>
      </c>
    </row>
    <row r="29" spans="1:14" ht="18">
      <c r="A29" s="570">
        <v>16</v>
      </c>
      <c r="B29" s="574" t="s">
        <v>39</v>
      </c>
      <c r="C29" s="572">
        <v>1144</v>
      </c>
      <c r="D29" s="573">
        <v>829.02160000000003</v>
      </c>
      <c r="E29" s="572">
        <v>399</v>
      </c>
      <c r="F29" s="573">
        <v>51.101999999999997</v>
      </c>
      <c r="G29" s="572">
        <v>431</v>
      </c>
      <c r="H29" s="573">
        <v>45.568800000000003</v>
      </c>
      <c r="I29" s="572">
        <v>0</v>
      </c>
      <c r="J29" s="573">
        <v>0</v>
      </c>
      <c r="K29" s="572">
        <v>189</v>
      </c>
      <c r="L29" s="573">
        <v>724.77059999999994</v>
      </c>
      <c r="M29" s="572">
        <v>155983</v>
      </c>
      <c r="N29" s="573">
        <v>10613.311600000001</v>
      </c>
    </row>
    <row r="30" spans="1:14" ht="15">
      <c r="A30" s="570"/>
      <c r="B30" s="569" t="s">
        <v>40</v>
      </c>
      <c r="C30" s="475">
        <f>SUM(C14:C29)</f>
        <v>111431</v>
      </c>
      <c r="D30" s="437">
        <f t="shared" ref="D30:N30" si="1">SUM(D14:D29)</f>
        <v>11216.306883640002</v>
      </c>
      <c r="E30" s="475">
        <f t="shared" si="1"/>
        <v>55671</v>
      </c>
      <c r="F30" s="437">
        <f t="shared" si="1"/>
        <v>1159.558565</v>
      </c>
      <c r="G30" s="475">
        <f t="shared" si="1"/>
        <v>27855</v>
      </c>
      <c r="H30" s="437">
        <f t="shared" si="1"/>
        <v>1237.6365069999999</v>
      </c>
      <c r="I30" s="475">
        <f t="shared" si="1"/>
        <v>10250</v>
      </c>
      <c r="J30" s="437">
        <f t="shared" si="1"/>
        <v>1486.0419099999999</v>
      </c>
      <c r="K30" s="475">
        <f t="shared" si="1"/>
        <v>11869</v>
      </c>
      <c r="L30" s="437">
        <f t="shared" si="1"/>
        <v>6892.3869350000004</v>
      </c>
      <c r="M30" s="475">
        <f t="shared" si="1"/>
        <v>1357383</v>
      </c>
      <c r="N30" s="437">
        <f t="shared" si="1"/>
        <v>104742.32611206549</v>
      </c>
    </row>
    <row r="31" spans="1:14" ht="15">
      <c r="A31" s="568" t="s">
        <v>41</v>
      </c>
      <c r="B31" s="569" t="s">
        <v>679</v>
      </c>
      <c r="C31" s="345"/>
      <c r="D31" s="387"/>
      <c r="E31" s="345"/>
      <c r="F31" s="387"/>
      <c r="G31" s="345"/>
      <c r="H31" s="387"/>
      <c r="I31" s="345"/>
      <c r="J31" s="387"/>
      <c r="K31" s="345"/>
      <c r="L31" s="387"/>
      <c r="M31" s="345"/>
      <c r="N31" s="387"/>
    </row>
    <row r="32" spans="1:14" ht="18">
      <c r="A32" s="570">
        <v>1</v>
      </c>
      <c r="B32" s="571" t="s">
        <v>43</v>
      </c>
      <c r="C32" s="572">
        <v>17766</v>
      </c>
      <c r="D32" s="573">
        <v>616.54</v>
      </c>
      <c r="E32" s="572">
        <v>10074</v>
      </c>
      <c r="F32" s="573">
        <v>180.64</v>
      </c>
      <c r="G32" s="572">
        <v>4126</v>
      </c>
      <c r="H32" s="573">
        <v>124.56</v>
      </c>
      <c r="I32" s="572">
        <v>197</v>
      </c>
      <c r="J32" s="573">
        <v>10.68</v>
      </c>
      <c r="K32" s="572">
        <v>2680</v>
      </c>
      <c r="L32" s="573">
        <v>278.04000000000002</v>
      </c>
      <c r="M32" s="572">
        <v>336837</v>
      </c>
      <c r="N32" s="573">
        <v>21011.034529397999</v>
      </c>
    </row>
    <row r="33" spans="1:14" ht="18">
      <c r="A33" s="570">
        <v>2</v>
      </c>
      <c r="B33" s="571" t="s">
        <v>44</v>
      </c>
      <c r="C33" s="572">
        <v>4070</v>
      </c>
      <c r="D33" s="573">
        <v>123.19499999999999</v>
      </c>
      <c r="E33" s="572">
        <v>2510</v>
      </c>
      <c r="F33" s="573">
        <v>24.4956</v>
      </c>
      <c r="G33" s="572">
        <v>190</v>
      </c>
      <c r="H33" s="573">
        <v>43.990099999999998</v>
      </c>
      <c r="I33" s="572">
        <v>3</v>
      </c>
      <c r="J33" s="573">
        <v>7.7999999999999996E-3</v>
      </c>
      <c r="K33" s="572">
        <v>1103</v>
      </c>
      <c r="L33" s="573">
        <v>49.6845</v>
      </c>
      <c r="M33" s="572">
        <v>460701</v>
      </c>
      <c r="N33" s="573">
        <v>15404.188846920501</v>
      </c>
    </row>
    <row r="34" spans="1:14" ht="18">
      <c r="A34" s="570">
        <v>3</v>
      </c>
      <c r="B34" s="571" t="s">
        <v>45</v>
      </c>
      <c r="C34" s="572">
        <v>883</v>
      </c>
      <c r="D34" s="573">
        <v>29.68</v>
      </c>
      <c r="E34" s="572">
        <v>10</v>
      </c>
      <c r="F34" s="573">
        <v>0.31</v>
      </c>
      <c r="G34" s="572">
        <v>601</v>
      </c>
      <c r="H34" s="573">
        <v>21.52</v>
      </c>
      <c r="I34" s="572">
        <v>0</v>
      </c>
      <c r="J34" s="573">
        <v>0</v>
      </c>
      <c r="K34" s="572">
        <v>262</v>
      </c>
      <c r="L34" s="573">
        <v>7.52</v>
      </c>
      <c r="M34" s="572">
        <v>31091</v>
      </c>
      <c r="N34" s="573">
        <v>571.74059999999997</v>
      </c>
    </row>
    <row r="35" spans="1:14" ht="18">
      <c r="A35" s="570">
        <v>4</v>
      </c>
      <c r="B35" s="571" t="s">
        <v>46</v>
      </c>
      <c r="C35" s="572">
        <v>217</v>
      </c>
      <c r="D35" s="573">
        <v>28.689399999999999</v>
      </c>
      <c r="E35" s="572">
        <v>66</v>
      </c>
      <c r="F35" s="573">
        <v>2.7046000000000001</v>
      </c>
      <c r="G35" s="572">
        <v>68</v>
      </c>
      <c r="H35" s="573">
        <v>12.8072</v>
      </c>
      <c r="I35" s="572">
        <v>11</v>
      </c>
      <c r="J35" s="573">
        <v>0.1061</v>
      </c>
      <c r="K35" s="572">
        <v>62</v>
      </c>
      <c r="L35" s="573">
        <v>12.817399999999999</v>
      </c>
      <c r="M35" s="572">
        <v>8584</v>
      </c>
      <c r="N35" s="573">
        <v>1466.2882563999999</v>
      </c>
    </row>
    <row r="36" spans="1:14" ht="18">
      <c r="A36" s="570">
        <v>5</v>
      </c>
      <c r="B36" s="571" t="s">
        <v>47</v>
      </c>
      <c r="C36" s="572">
        <v>143</v>
      </c>
      <c r="D36" s="573">
        <v>35.820399999999999</v>
      </c>
      <c r="E36" s="572">
        <v>0</v>
      </c>
      <c r="F36" s="573">
        <v>0</v>
      </c>
      <c r="G36" s="572">
        <v>13</v>
      </c>
      <c r="H36" s="573">
        <v>1.6459999999999999</v>
      </c>
      <c r="I36" s="572">
        <v>3</v>
      </c>
      <c r="J36" s="573">
        <v>1.0256000000000001</v>
      </c>
      <c r="K36" s="572">
        <v>118</v>
      </c>
      <c r="L36" s="573">
        <v>31.601500000000001</v>
      </c>
      <c r="M36" s="572">
        <v>4455</v>
      </c>
      <c r="N36" s="573">
        <v>427.01</v>
      </c>
    </row>
    <row r="37" spans="1:14" ht="18">
      <c r="A37" s="570">
        <v>6</v>
      </c>
      <c r="B37" s="571" t="s">
        <v>48</v>
      </c>
      <c r="C37" s="572">
        <v>1915</v>
      </c>
      <c r="D37" s="573">
        <v>211.91730000000001</v>
      </c>
      <c r="E37" s="572">
        <v>706</v>
      </c>
      <c r="F37" s="573">
        <v>37.78</v>
      </c>
      <c r="G37" s="572">
        <v>438</v>
      </c>
      <c r="H37" s="573">
        <v>68.043499999999995</v>
      </c>
      <c r="I37" s="572">
        <v>8</v>
      </c>
      <c r="J37" s="573">
        <v>2.98E-2</v>
      </c>
      <c r="K37" s="572">
        <v>498</v>
      </c>
      <c r="L37" s="573">
        <v>81.62</v>
      </c>
      <c r="M37" s="572">
        <v>121244</v>
      </c>
      <c r="N37" s="573">
        <v>8280.4622299999992</v>
      </c>
    </row>
    <row r="38" spans="1:14" ht="18">
      <c r="A38" s="570">
        <v>7</v>
      </c>
      <c r="B38" s="571" t="s">
        <v>49</v>
      </c>
      <c r="C38" s="572">
        <v>821</v>
      </c>
      <c r="D38" s="573">
        <v>426.7</v>
      </c>
      <c r="E38" s="572">
        <v>8</v>
      </c>
      <c r="F38" s="573">
        <v>286.12</v>
      </c>
      <c r="G38" s="572">
        <v>38</v>
      </c>
      <c r="H38" s="573">
        <v>5.15</v>
      </c>
      <c r="I38" s="572">
        <v>47</v>
      </c>
      <c r="J38" s="573">
        <v>5.63</v>
      </c>
      <c r="K38" s="572">
        <v>709</v>
      </c>
      <c r="L38" s="573">
        <v>128.12</v>
      </c>
      <c r="M38" s="572">
        <v>3978</v>
      </c>
      <c r="N38" s="573">
        <v>3597.11</v>
      </c>
    </row>
    <row r="39" spans="1:14" ht="18">
      <c r="A39" s="570">
        <v>8</v>
      </c>
      <c r="B39" s="571" t="s">
        <v>50</v>
      </c>
      <c r="C39" s="572">
        <v>865</v>
      </c>
      <c r="D39" s="573">
        <v>52.760010000000001</v>
      </c>
      <c r="E39" s="572">
        <v>412</v>
      </c>
      <c r="F39" s="573">
        <v>15.44</v>
      </c>
      <c r="G39" s="572">
        <v>194</v>
      </c>
      <c r="H39" s="573">
        <v>15.76</v>
      </c>
      <c r="I39" s="572">
        <v>163</v>
      </c>
      <c r="J39" s="573">
        <v>3.42</v>
      </c>
      <c r="K39" s="572">
        <v>64</v>
      </c>
      <c r="L39" s="573">
        <v>10.777010000000001</v>
      </c>
      <c r="M39" s="572">
        <v>35780</v>
      </c>
      <c r="N39" s="573">
        <v>2963.02</v>
      </c>
    </row>
    <row r="40" spans="1:14" ht="18">
      <c r="A40" s="570">
        <v>9</v>
      </c>
      <c r="B40" s="571" t="s">
        <v>51</v>
      </c>
      <c r="C40" s="572">
        <v>377</v>
      </c>
      <c r="D40" s="573">
        <v>121.0671</v>
      </c>
      <c r="E40" s="572">
        <v>29</v>
      </c>
      <c r="F40" s="573">
        <v>1.0651999999999999</v>
      </c>
      <c r="G40" s="572">
        <v>21</v>
      </c>
      <c r="H40" s="573">
        <v>2.1223000000000001</v>
      </c>
      <c r="I40" s="572">
        <v>155</v>
      </c>
      <c r="J40" s="573">
        <v>7.4476000000000004</v>
      </c>
      <c r="K40" s="572">
        <v>168</v>
      </c>
      <c r="L40" s="573">
        <v>110.11069999999999</v>
      </c>
      <c r="M40" s="572">
        <v>14459</v>
      </c>
      <c r="N40" s="573">
        <v>3309.1408000000001</v>
      </c>
    </row>
    <row r="41" spans="1:14" ht="18">
      <c r="A41" s="570">
        <v>10</v>
      </c>
      <c r="B41" s="571" t="s">
        <v>52</v>
      </c>
      <c r="C41" s="572">
        <v>9637</v>
      </c>
      <c r="D41" s="573">
        <v>31.246300000000002</v>
      </c>
      <c r="E41" s="572">
        <v>4998</v>
      </c>
      <c r="F41" s="573">
        <v>14.1096</v>
      </c>
      <c r="G41" s="572">
        <v>3101</v>
      </c>
      <c r="H41" s="573">
        <v>3.1503000000000001</v>
      </c>
      <c r="I41" s="572">
        <v>726</v>
      </c>
      <c r="J41" s="573">
        <v>0.29809999999999998</v>
      </c>
      <c r="K41" s="572">
        <v>125</v>
      </c>
      <c r="L41" s="573">
        <v>13.3871</v>
      </c>
      <c r="M41" s="572">
        <v>195402</v>
      </c>
      <c r="N41" s="573">
        <v>3283.74</v>
      </c>
    </row>
    <row r="42" spans="1:14" ht="18">
      <c r="A42" s="570">
        <v>11</v>
      </c>
      <c r="B42" s="571" t="s">
        <v>53</v>
      </c>
      <c r="C42" s="572">
        <v>323</v>
      </c>
      <c r="D42" s="573">
        <v>82.98</v>
      </c>
      <c r="E42" s="572">
        <v>43</v>
      </c>
      <c r="F42" s="573">
        <v>3.15</v>
      </c>
      <c r="G42" s="572">
        <v>72</v>
      </c>
      <c r="H42" s="573">
        <v>33.159999999999997</v>
      </c>
      <c r="I42" s="572">
        <v>19</v>
      </c>
      <c r="J42" s="573">
        <v>0.03</v>
      </c>
      <c r="K42" s="572">
        <v>119</v>
      </c>
      <c r="L42" s="573">
        <v>39.67</v>
      </c>
      <c r="M42" s="572">
        <v>55944</v>
      </c>
      <c r="N42" s="573">
        <v>3429.63</v>
      </c>
    </row>
    <row r="43" spans="1:14" ht="18">
      <c r="A43" s="570">
        <v>12</v>
      </c>
      <c r="B43" s="571" t="s">
        <v>54</v>
      </c>
      <c r="C43" s="572">
        <v>120</v>
      </c>
      <c r="D43" s="573">
        <v>12.4194</v>
      </c>
      <c r="E43" s="572">
        <v>34</v>
      </c>
      <c r="F43" s="573">
        <v>1.5601</v>
      </c>
      <c r="G43" s="572">
        <v>44</v>
      </c>
      <c r="H43" s="573">
        <v>9.3491999999999997</v>
      </c>
      <c r="I43" s="572">
        <v>1</v>
      </c>
      <c r="J43" s="573">
        <v>6.9999999999999999E-4</v>
      </c>
      <c r="K43" s="572">
        <v>26</v>
      </c>
      <c r="L43" s="573">
        <v>0.76219999999999999</v>
      </c>
      <c r="M43" s="572">
        <v>7800</v>
      </c>
      <c r="N43" s="573">
        <v>1014.4607999999999</v>
      </c>
    </row>
    <row r="44" spans="1:14" ht="18">
      <c r="A44" s="570">
        <v>13</v>
      </c>
      <c r="B44" s="571" t="s">
        <v>55</v>
      </c>
      <c r="C44" s="572">
        <v>5085</v>
      </c>
      <c r="D44" s="573">
        <v>29.873200000000001</v>
      </c>
      <c r="E44" s="572">
        <v>1563</v>
      </c>
      <c r="F44" s="573">
        <v>10.4092</v>
      </c>
      <c r="G44" s="572">
        <v>1464</v>
      </c>
      <c r="H44" s="573">
        <v>6.8547000000000002</v>
      </c>
      <c r="I44" s="572">
        <v>0</v>
      </c>
      <c r="J44" s="573">
        <v>0</v>
      </c>
      <c r="K44" s="572">
        <v>2058</v>
      </c>
      <c r="L44" s="573">
        <v>12.609299999999999</v>
      </c>
      <c r="M44" s="572">
        <v>107491</v>
      </c>
      <c r="N44" s="573">
        <v>7559.26913559277</v>
      </c>
    </row>
    <row r="45" spans="1:14" ht="18">
      <c r="A45" s="570">
        <v>14</v>
      </c>
      <c r="B45" s="571" t="s">
        <v>56</v>
      </c>
      <c r="C45" s="572">
        <v>51618</v>
      </c>
      <c r="D45" s="573">
        <v>522.39</v>
      </c>
      <c r="E45" s="572">
        <v>6866</v>
      </c>
      <c r="F45" s="573">
        <v>183.98490000000001</v>
      </c>
      <c r="G45" s="572">
        <v>20293</v>
      </c>
      <c r="H45" s="573">
        <v>61.561300000000003</v>
      </c>
      <c r="I45" s="572">
        <v>92</v>
      </c>
      <c r="J45" s="573">
        <v>2.3052999999999999</v>
      </c>
      <c r="K45" s="572">
        <v>24315</v>
      </c>
      <c r="L45" s="573">
        <v>273.6671</v>
      </c>
      <c r="M45" s="572">
        <v>2338270</v>
      </c>
      <c r="N45" s="573">
        <v>47644.028393965898</v>
      </c>
    </row>
    <row r="46" spans="1:14" ht="18">
      <c r="A46" s="570">
        <v>15</v>
      </c>
      <c r="B46" s="571" t="s">
        <v>57</v>
      </c>
      <c r="C46" s="572">
        <v>7002</v>
      </c>
      <c r="D46" s="573">
        <v>824.59568149899997</v>
      </c>
      <c r="E46" s="572">
        <v>3608</v>
      </c>
      <c r="F46" s="573">
        <v>53.256841100000003</v>
      </c>
      <c r="G46" s="572">
        <v>229</v>
      </c>
      <c r="H46" s="573">
        <v>41.964822400000003</v>
      </c>
      <c r="I46" s="572">
        <v>288</v>
      </c>
      <c r="J46" s="573">
        <v>0.411980179</v>
      </c>
      <c r="K46" s="572">
        <v>2573</v>
      </c>
      <c r="L46" s="573">
        <v>714.50986399999999</v>
      </c>
      <c r="M46" s="572">
        <v>299109</v>
      </c>
      <c r="N46" s="573">
        <v>31853.791903607998</v>
      </c>
    </row>
    <row r="47" spans="1:14" ht="18">
      <c r="A47" s="570">
        <v>16</v>
      </c>
      <c r="B47" s="571" t="s">
        <v>58</v>
      </c>
      <c r="C47" s="572">
        <v>671351</v>
      </c>
      <c r="D47" s="573">
        <v>566.59069980000004</v>
      </c>
      <c r="E47" s="572">
        <v>4496</v>
      </c>
      <c r="F47" s="573">
        <v>78.735699800000006</v>
      </c>
      <c r="G47" s="572">
        <v>734</v>
      </c>
      <c r="H47" s="573">
        <v>30.004999999999999</v>
      </c>
      <c r="I47" s="572">
        <v>652</v>
      </c>
      <c r="J47" s="573">
        <v>8.83</v>
      </c>
      <c r="K47" s="572">
        <v>665312</v>
      </c>
      <c r="L47" s="573">
        <v>441.99</v>
      </c>
      <c r="M47" s="572">
        <v>665312</v>
      </c>
      <c r="N47" s="573">
        <v>32622.711708311999</v>
      </c>
    </row>
    <row r="48" spans="1:14" ht="18">
      <c r="A48" s="570">
        <v>17</v>
      </c>
      <c r="B48" s="571" t="s">
        <v>59</v>
      </c>
      <c r="C48" s="572">
        <v>4746</v>
      </c>
      <c r="D48" s="573">
        <v>32.46</v>
      </c>
      <c r="E48" s="572">
        <v>4189</v>
      </c>
      <c r="F48" s="573">
        <v>13.21</v>
      </c>
      <c r="G48" s="572">
        <v>294</v>
      </c>
      <c r="H48" s="573">
        <v>7.24</v>
      </c>
      <c r="I48" s="572">
        <v>105</v>
      </c>
      <c r="J48" s="573">
        <v>0.67</v>
      </c>
      <c r="K48" s="572">
        <v>151</v>
      </c>
      <c r="L48" s="573">
        <v>10.94</v>
      </c>
      <c r="M48" s="572">
        <v>141867</v>
      </c>
      <c r="N48" s="573">
        <v>15175.79</v>
      </c>
    </row>
    <row r="49" spans="1:14" ht="18">
      <c r="A49" s="570">
        <v>18</v>
      </c>
      <c r="B49" s="571" t="s">
        <v>60</v>
      </c>
      <c r="C49" s="572">
        <v>0</v>
      </c>
      <c r="D49" s="573">
        <v>0</v>
      </c>
      <c r="E49" s="572">
        <v>0</v>
      </c>
      <c r="F49" s="573">
        <v>0</v>
      </c>
      <c r="G49" s="572">
        <v>0</v>
      </c>
      <c r="H49" s="573">
        <v>0</v>
      </c>
      <c r="I49" s="264">
        <v>0</v>
      </c>
      <c r="J49" s="573">
        <v>0</v>
      </c>
      <c r="K49" s="572">
        <v>0</v>
      </c>
      <c r="L49" s="573">
        <v>0</v>
      </c>
      <c r="M49" s="572">
        <v>52723</v>
      </c>
      <c r="N49" s="573">
        <v>171.87889999999999</v>
      </c>
    </row>
    <row r="50" spans="1:14" ht="15">
      <c r="A50" s="570"/>
      <c r="B50" s="569" t="s">
        <v>680</v>
      </c>
      <c r="C50" s="475">
        <f>SUM(C32:C49)</f>
        <v>776939</v>
      </c>
      <c r="D50" s="437">
        <f t="shared" ref="D50:N50" si="2">SUM(D32:D49)</f>
        <v>3748.9244912989998</v>
      </c>
      <c r="E50" s="475">
        <f t="shared" si="2"/>
        <v>39612</v>
      </c>
      <c r="F50" s="437">
        <f t="shared" si="2"/>
        <v>906.97174090000021</v>
      </c>
      <c r="G50" s="475">
        <f t="shared" si="2"/>
        <v>31920</v>
      </c>
      <c r="H50" s="437">
        <f t="shared" si="2"/>
        <v>488.88442239999989</v>
      </c>
      <c r="I50" s="475">
        <f t="shared" si="2"/>
        <v>2470</v>
      </c>
      <c r="J50" s="437">
        <f t="shared" si="2"/>
        <v>40.892980178999998</v>
      </c>
      <c r="K50" s="475">
        <f t="shared" si="2"/>
        <v>700343</v>
      </c>
      <c r="L50" s="437">
        <f t="shared" si="2"/>
        <v>2217.8266740000004</v>
      </c>
      <c r="M50" s="475">
        <f t="shared" si="2"/>
        <v>4881047</v>
      </c>
      <c r="N50" s="437">
        <f t="shared" si="2"/>
        <v>199785.29610419719</v>
      </c>
    </row>
    <row r="51" spans="1:14" ht="15">
      <c r="A51" s="568" t="s">
        <v>62</v>
      </c>
      <c r="B51" s="569" t="s">
        <v>63</v>
      </c>
      <c r="C51" s="193"/>
      <c r="D51" s="437"/>
      <c r="E51" s="193"/>
      <c r="F51" s="437"/>
      <c r="G51" s="193"/>
      <c r="H51" s="437"/>
      <c r="I51" s="193"/>
      <c r="J51" s="437"/>
      <c r="K51" s="193"/>
      <c r="L51" s="437"/>
      <c r="M51" s="193"/>
      <c r="N51" s="437"/>
    </row>
    <row r="52" spans="1:14" ht="18">
      <c r="A52" s="570">
        <v>1</v>
      </c>
      <c r="B52" s="571" t="s">
        <v>64</v>
      </c>
      <c r="C52" s="572">
        <v>25495</v>
      </c>
      <c r="D52" s="573">
        <v>390.69</v>
      </c>
      <c r="E52" s="572">
        <v>15306</v>
      </c>
      <c r="F52" s="573">
        <v>247.26</v>
      </c>
      <c r="G52" s="572">
        <v>7487</v>
      </c>
      <c r="H52" s="573">
        <v>68.69</v>
      </c>
      <c r="I52" s="572">
        <v>715</v>
      </c>
      <c r="J52" s="573">
        <v>2.13</v>
      </c>
      <c r="K52" s="572">
        <v>475</v>
      </c>
      <c r="L52" s="573">
        <v>3.92</v>
      </c>
      <c r="M52" s="572">
        <v>505156</v>
      </c>
      <c r="N52" s="573">
        <v>6329.99</v>
      </c>
    </row>
    <row r="53" spans="1:14" ht="18">
      <c r="A53" s="570">
        <v>2</v>
      </c>
      <c r="B53" s="571" t="s">
        <v>65</v>
      </c>
      <c r="C53" s="572">
        <v>78550</v>
      </c>
      <c r="D53" s="573">
        <v>778.13</v>
      </c>
      <c r="E53" s="572">
        <v>27992</v>
      </c>
      <c r="F53" s="573">
        <v>386.14</v>
      </c>
      <c r="G53" s="572">
        <v>33452</v>
      </c>
      <c r="H53" s="573">
        <v>200.36</v>
      </c>
      <c r="I53" s="572">
        <v>10298</v>
      </c>
      <c r="J53" s="573">
        <v>64.92</v>
      </c>
      <c r="K53" s="572">
        <v>4437</v>
      </c>
      <c r="L53" s="573">
        <v>65.489999999999995</v>
      </c>
      <c r="M53" s="572">
        <v>1117422</v>
      </c>
      <c r="N53" s="573">
        <v>14862.26</v>
      </c>
    </row>
    <row r="54" spans="1:14" ht="18">
      <c r="A54" s="570">
        <v>3</v>
      </c>
      <c r="B54" s="571" t="s">
        <v>66</v>
      </c>
      <c r="C54" s="572">
        <v>89268</v>
      </c>
      <c r="D54" s="573">
        <v>921.11770000000001</v>
      </c>
      <c r="E54" s="572">
        <v>21772</v>
      </c>
      <c r="F54" s="573">
        <v>306.9033</v>
      </c>
      <c r="G54" s="572">
        <v>25573</v>
      </c>
      <c r="H54" s="573">
        <v>250.6489</v>
      </c>
      <c r="I54" s="572">
        <v>34692</v>
      </c>
      <c r="J54" s="573">
        <v>211.43090000000001</v>
      </c>
      <c r="K54" s="572">
        <v>2864</v>
      </c>
      <c r="L54" s="573">
        <v>60.910200000000003</v>
      </c>
      <c r="M54" s="572">
        <v>711663</v>
      </c>
      <c r="N54" s="573">
        <v>11114.730785899999</v>
      </c>
    </row>
    <row r="55" spans="1:14" ht="15">
      <c r="A55" s="568"/>
      <c r="B55" s="569" t="s">
        <v>67</v>
      </c>
      <c r="C55" s="475">
        <f>SUM(C52:C54)</f>
        <v>193313</v>
      </c>
      <c r="D55" s="437">
        <f t="shared" ref="D55:N55" si="3">SUM(D52:D54)</f>
        <v>2089.9376999999999</v>
      </c>
      <c r="E55" s="475">
        <f t="shared" si="3"/>
        <v>65070</v>
      </c>
      <c r="F55" s="437">
        <f t="shared" si="3"/>
        <v>940.30330000000004</v>
      </c>
      <c r="G55" s="475">
        <f t="shared" si="3"/>
        <v>66512</v>
      </c>
      <c r="H55" s="437">
        <f t="shared" si="3"/>
        <v>519.69889999999998</v>
      </c>
      <c r="I55" s="475">
        <f t="shared" si="3"/>
        <v>45705</v>
      </c>
      <c r="J55" s="437">
        <f t="shared" si="3"/>
        <v>278.48090000000002</v>
      </c>
      <c r="K55" s="475">
        <f t="shared" si="3"/>
        <v>7776</v>
      </c>
      <c r="L55" s="437">
        <f t="shared" si="3"/>
        <v>130.3202</v>
      </c>
      <c r="M55" s="475">
        <f t="shared" si="3"/>
        <v>2334241</v>
      </c>
      <c r="N55" s="437">
        <f t="shared" si="3"/>
        <v>32306.980785899999</v>
      </c>
    </row>
    <row r="56" spans="1:14" ht="15">
      <c r="A56" s="1009" t="s">
        <v>681</v>
      </c>
      <c r="B56" s="1010"/>
      <c r="C56" s="475">
        <f>SUM(C12+C30+C50+C55)</f>
        <v>2504258</v>
      </c>
      <c r="D56" s="437">
        <f t="shared" ref="D56:N56" si="4">SUM(D12+D30+D50+D55)</f>
        <v>44922.439074939008</v>
      </c>
      <c r="E56" s="475">
        <f t="shared" si="4"/>
        <v>805515</v>
      </c>
      <c r="F56" s="437">
        <f t="shared" si="4"/>
        <v>13575.473605900001</v>
      </c>
      <c r="G56" s="475">
        <f t="shared" si="4"/>
        <v>264677</v>
      </c>
      <c r="H56" s="437">
        <f t="shared" si="4"/>
        <v>6668.9298294000009</v>
      </c>
      <c r="I56" s="475">
        <f t="shared" si="4"/>
        <v>450552</v>
      </c>
      <c r="J56" s="437">
        <f t="shared" si="4"/>
        <v>7228.9957901790003</v>
      </c>
      <c r="K56" s="475">
        <f t="shared" si="4"/>
        <v>934026</v>
      </c>
      <c r="L56" s="437">
        <f t="shared" si="4"/>
        <v>15534.163809</v>
      </c>
      <c r="M56" s="475">
        <f t="shared" si="4"/>
        <v>13983104</v>
      </c>
      <c r="N56" s="437">
        <f t="shared" si="4"/>
        <v>613294.68329639267</v>
      </c>
    </row>
    <row r="57" spans="1:14" ht="15">
      <c r="A57" s="568" t="s">
        <v>70</v>
      </c>
      <c r="B57" s="569" t="s">
        <v>682</v>
      </c>
      <c r="C57" s="193"/>
      <c r="D57" s="437"/>
      <c r="E57" s="193"/>
      <c r="F57" s="437"/>
      <c r="G57" s="193"/>
      <c r="H57" s="437"/>
      <c r="I57" s="193"/>
      <c r="J57" s="437"/>
      <c r="K57" s="193"/>
      <c r="L57" s="437"/>
      <c r="M57" s="193"/>
      <c r="N57" s="437"/>
    </row>
    <row r="58" spans="1:14" ht="18">
      <c r="A58" s="570">
        <v>1</v>
      </c>
      <c r="B58" s="571" t="s">
        <v>72</v>
      </c>
      <c r="C58" s="572">
        <v>417838</v>
      </c>
      <c r="D58" s="573">
        <v>1757.171</v>
      </c>
      <c r="E58" s="572">
        <v>417838</v>
      </c>
      <c r="F58" s="573">
        <v>1757.171</v>
      </c>
      <c r="G58" s="572">
        <v>0</v>
      </c>
      <c r="H58" s="573">
        <v>0</v>
      </c>
      <c r="I58" s="572">
        <v>0</v>
      </c>
      <c r="J58" s="573">
        <v>0</v>
      </c>
      <c r="K58" s="572">
        <v>0</v>
      </c>
      <c r="L58" s="573">
        <v>0</v>
      </c>
      <c r="M58" s="572">
        <v>407285</v>
      </c>
      <c r="N58" s="573">
        <v>1734.5382</v>
      </c>
    </row>
    <row r="59" spans="1:14" ht="18">
      <c r="A59" s="570">
        <v>2</v>
      </c>
      <c r="B59" s="571" t="s">
        <v>73</v>
      </c>
      <c r="C59" s="572">
        <v>36697</v>
      </c>
      <c r="D59" s="573">
        <v>916.97</v>
      </c>
      <c r="E59" s="572">
        <v>379</v>
      </c>
      <c r="F59" s="573">
        <v>21.17</v>
      </c>
      <c r="G59" s="572">
        <v>0</v>
      </c>
      <c r="H59" s="573">
        <v>0</v>
      </c>
      <c r="I59" s="572">
        <v>5922</v>
      </c>
      <c r="J59" s="573">
        <v>21.46</v>
      </c>
      <c r="K59" s="572">
        <v>28251</v>
      </c>
      <c r="L59" s="573">
        <v>774.45</v>
      </c>
      <c r="M59" s="572">
        <v>3541853</v>
      </c>
      <c r="N59" s="573">
        <v>28564.481100000001</v>
      </c>
    </row>
    <row r="60" spans="1:14" ht="18">
      <c r="A60" s="570">
        <v>3</v>
      </c>
      <c r="B60" s="571" t="s">
        <v>74</v>
      </c>
      <c r="C60" s="572">
        <v>0</v>
      </c>
      <c r="D60" s="573">
        <v>0</v>
      </c>
      <c r="E60" s="572">
        <v>0</v>
      </c>
      <c r="F60" s="573">
        <v>0</v>
      </c>
      <c r="G60" s="572">
        <v>0</v>
      </c>
      <c r="H60" s="573">
        <v>0</v>
      </c>
      <c r="I60" s="572">
        <v>0</v>
      </c>
      <c r="J60" s="573">
        <v>0</v>
      </c>
      <c r="K60" s="572">
        <v>0</v>
      </c>
      <c r="L60" s="573">
        <v>0</v>
      </c>
      <c r="M60" s="572">
        <v>1</v>
      </c>
      <c r="N60" s="573">
        <v>170.58</v>
      </c>
    </row>
    <row r="61" spans="1:14" ht="15">
      <c r="A61" s="568"/>
      <c r="B61" s="569" t="s">
        <v>75</v>
      </c>
      <c r="C61" s="475">
        <f>SUM(C58:C60)</f>
        <v>454535</v>
      </c>
      <c r="D61" s="437">
        <f t="shared" ref="D61:N61" si="5">SUM(D58:D60)</f>
        <v>2674.1410000000001</v>
      </c>
      <c r="E61" s="475">
        <f t="shared" si="5"/>
        <v>418217</v>
      </c>
      <c r="F61" s="437">
        <f t="shared" si="5"/>
        <v>1778.3410000000001</v>
      </c>
      <c r="G61" s="475">
        <f t="shared" si="5"/>
        <v>0</v>
      </c>
      <c r="H61" s="437">
        <f t="shared" si="5"/>
        <v>0</v>
      </c>
      <c r="I61" s="475">
        <f t="shared" si="5"/>
        <v>5922</v>
      </c>
      <c r="J61" s="437">
        <f t="shared" si="5"/>
        <v>21.46</v>
      </c>
      <c r="K61" s="475">
        <f t="shared" si="5"/>
        <v>28251</v>
      </c>
      <c r="L61" s="437">
        <f t="shared" si="5"/>
        <v>774.45</v>
      </c>
      <c r="M61" s="475">
        <f t="shared" si="5"/>
        <v>3949139</v>
      </c>
      <c r="N61" s="437">
        <f t="shared" si="5"/>
        <v>30469.599300000002</v>
      </c>
    </row>
    <row r="62" spans="1:14" ht="15">
      <c r="A62" s="568"/>
      <c r="B62" s="569" t="s">
        <v>683</v>
      </c>
      <c r="C62" s="193"/>
      <c r="D62" s="437"/>
      <c r="E62" s="193"/>
      <c r="F62" s="437"/>
      <c r="G62" s="193"/>
      <c r="H62" s="437"/>
      <c r="I62" s="193"/>
      <c r="J62" s="437"/>
      <c r="K62" s="193"/>
      <c r="L62" s="437"/>
      <c r="M62" s="193"/>
      <c r="N62" s="437"/>
    </row>
    <row r="63" spans="1:14" ht="18">
      <c r="A63" s="568" t="s">
        <v>76</v>
      </c>
      <c r="B63" s="575" t="s">
        <v>77</v>
      </c>
      <c r="C63" s="572">
        <v>587</v>
      </c>
      <c r="D63" s="573">
        <v>375.5874</v>
      </c>
      <c r="E63" s="572">
        <v>0</v>
      </c>
      <c r="F63" s="573">
        <v>0</v>
      </c>
      <c r="G63" s="572">
        <v>527</v>
      </c>
      <c r="H63" s="573">
        <v>294.65280000000001</v>
      </c>
      <c r="I63" s="572">
        <v>14</v>
      </c>
      <c r="J63" s="573">
        <v>36.677900000000001</v>
      </c>
      <c r="K63" s="572">
        <v>46</v>
      </c>
      <c r="L63" s="573">
        <v>44.256700000000002</v>
      </c>
      <c r="M63" s="572">
        <v>3670</v>
      </c>
      <c r="N63" s="573">
        <v>1855.3821</v>
      </c>
    </row>
    <row r="64" spans="1:14" ht="18">
      <c r="A64" s="568"/>
      <c r="B64" s="569" t="s">
        <v>684</v>
      </c>
      <c r="C64" s="572">
        <f>SUM(C63)</f>
        <v>587</v>
      </c>
      <c r="D64" s="573">
        <f t="shared" ref="D64:N64" si="6">SUM(D63)</f>
        <v>375.5874</v>
      </c>
      <c r="E64" s="572">
        <f t="shared" si="6"/>
        <v>0</v>
      </c>
      <c r="F64" s="573">
        <f t="shared" si="6"/>
        <v>0</v>
      </c>
      <c r="G64" s="572">
        <f t="shared" si="6"/>
        <v>527</v>
      </c>
      <c r="H64" s="573">
        <f t="shared" si="6"/>
        <v>294.65280000000001</v>
      </c>
      <c r="I64" s="572">
        <f t="shared" si="6"/>
        <v>14</v>
      </c>
      <c r="J64" s="573">
        <f t="shared" si="6"/>
        <v>36.677900000000001</v>
      </c>
      <c r="K64" s="572">
        <f t="shared" si="6"/>
        <v>46</v>
      </c>
      <c r="L64" s="573">
        <f t="shared" si="6"/>
        <v>44.256700000000002</v>
      </c>
      <c r="M64" s="572">
        <f t="shared" si="6"/>
        <v>3670</v>
      </c>
      <c r="N64" s="573">
        <f t="shared" si="6"/>
        <v>1855.3821</v>
      </c>
    </row>
    <row r="65" spans="1:14" ht="18">
      <c r="A65" s="568" t="s">
        <v>79</v>
      </c>
      <c r="B65" s="575" t="s">
        <v>685</v>
      </c>
      <c r="C65" s="572"/>
      <c r="D65" s="573"/>
      <c r="E65" s="572"/>
      <c r="F65" s="573"/>
      <c r="G65" s="572"/>
      <c r="H65" s="573"/>
      <c r="I65" s="572"/>
      <c r="J65" s="573"/>
      <c r="K65" s="572"/>
      <c r="L65" s="573"/>
      <c r="M65" s="572"/>
      <c r="N65" s="573"/>
    </row>
    <row r="66" spans="1:14" ht="18">
      <c r="A66" s="568">
        <v>1</v>
      </c>
      <c r="B66" s="574" t="s">
        <v>81</v>
      </c>
      <c r="C66" s="572">
        <v>33</v>
      </c>
      <c r="D66" s="573">
        <v>16.989999999999998</v>
      </c>
      <c r="E66" s="572">
        <v>0</v>
      </c>
      <c r="F66" s="573">
        <v>0.27</v>
      </c>
      <c r="G66" s="572">
        <v>0</v>
      </c>
      <c r="H66" s="573">
        <v>14.45</v>
      </c>
      <c r="I66" s="572">
        <v>0</v>
      </c>
      <c r="J66" s="573">
        <v>0</v>
      </c>
      <c r="K66" s="572">
        <v>25</v>
      </c>
      <c r="L66" s="573">
        <v>1.1499999999999999</v>
      </c>
      <c r="M66" s="572">
        <v>121455</v>
      </c>
      <c r="N66" s="573">
        <v>899.57</v>
      </c>
    </row>
    <row r="67" spans="1:14" ht="18">
      <c r="A67" s="568">
        <v>2</v>
      </c>
      <c r="B67" s="574" t="s">
        <v>82</v>
      </c>
      <c r="C67" s="572">
        <v>21198</v>
      </c>
      <c r="D67" s="573">
        <v>27.01</v>
      </c>
      <c r="E67" s="572">
        <v>103</v>
      </c>
      <c r="F67" s="573">
        <v>0.24</v>
      </c>
      <c r="G67" s="572">
        <v>444</v>
      </c>
      <c r="H67" s="573">
        <v>1.01</v>
      </c>
      <c r="I67" s="572">
        <v>914</v>
      </c>
      <c r="J67" s="573">
        <v>1.47</v>
      </c>
      <c r="K67" s="572">
        <v>19509</v>
      </c>
      <c r="L67" s="573">
        <v>23.73</v>
      </c>
      <c r="M67" s="572">
        <v>381982</v>
      </c>
      <c r="N67" s="573">
        <v>846.72910000000002</v>
      </c>
    </row>
    <row r="68" spans="1:14" ht="18">
      <c r="A68" s="568"/>
      <c r="B68" s="569" t="s">
        <v>119</v>
      </c>
      <c r="C68" s="572">
        <f>SUM(C66:C67)</f>
        <v>21231</v>
      </c>
      <c r="D68" s="573">
        <f t="shared" ref="D68:N68" si="7">SUM(D66:D67)</f>
        <v>44</v>
      </c>
      <c r="E68" s="572">
        <f t="shared" si="7"/>
        <v>103</v>
      </c>
      <c r="F68" s="573">
        <f t="shared" si="7"/>
        <v>0.51</v>
      </c>
      <c r="G68" s="572">
        <f t="shared" si="7"/>
        <v>444</v>
      </c>
      <c r="H68" s="573">
        <f t="shared" si="7"/>
        <v>15.459999999999999</v>
      </c>
      <c r="I68" s="572">
        <f t="shared" si="7"/>
        <v>914</v>
      </c>
      <c r="J68" s="573">
        <f t="shared" si="7"/>
        <v>1.47</v>
      </c>
      <c r="K68" s="572">
        <f t="shared" si="7"/>
        <v>19534</v>
      </c>
      <c r="L68" s="573">
        <f t="shared" si="7"/>
        <v>24.88</v>
      </c>
      <c r="M68" s="572">
        <f t="shared" si="7"/>
        <v>503437</v>
      </c>
      <c r="N68" s="573">
        <f t="shared" si="7"/>
        <v>1746.2991000000002</v>
      </c>
    </row>
    <row r="69" spans="1:14" ht="15">
      <c r="A69" s="570"/>
      <c r="B69" s="569" t="s">
        <v>130</v>
      </c>
      <c r="C69" s="475">
        <f>SUM(C56+C61+C64+C68)</f>
        <v>2980611</v>
      </c>
      <c r="D69" s="437">
        <f t="shared" ref="D69:N69" si="8">SUM(D56+D61+D64+D68)</f>
        <v>48016.167474939008</v>
      </c>
      <c r="E69" s="475">
        <f t="shared" si="8"/>
        <v>1223835</v>
      </c>
      <c r="F69" s="437">
        <f t="shared" si="8"/>
        <v>15354.324605900001</v>
      </c>
      <c r="G69" s="475">
        <f t="shared" si="8"/>
        <v>265648</v>
      </c>
      <c r="H69" s="437">
        <f t="shared" si="8"/>
        <v>6979.0426294000008</v>
      </c>
      <c r="I69" s="475">
        <f t="shared" si="8"/>
        <v>457402</v>
      </c>
      <c r="J69" s="437">
        <f t="shared" si="8"/>
        <v>7288.6036901790003</v>
      </c>
      <c r="K69" s="475">
        <f t="shared" si="8"/>
        <v>981857</v>
      </c>
      <c r="L69" s="437">
        <f t="shared" si="8"/>
        <v>16377.750509</v>
      </c>
      <c r="M69" s="475">
        <f t="shared" si="8"/>
        <v>18439350</v>
      </c>
      <c r="N69" s="437">
        <f t="shared" si="8"/>
        <v>647365.96379639267</v>
      </c>
    </row>
  </sheetData>
  <mergeCells count="12">
    <mergeCell ref="M4:N4"/>
    <mergeCell ref="A56:B56"/>
    <mergeCell ref="A1:N1"/>
    <mergeCell ref="A2:N2"/>
    <mergeCell ref="A3:N3"/>
    <mergeCell ref="A4:A5"/>
    <mergeCell ref="B4:B5"/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70"/>
  <sheetViews>
    <sheetView workbookViewId="0">
      <selection activeCell="Q14" sqref="Q14"/>
    </sheetView>
  </sheetViews>
  <sheetFormatPr defaultRowHeight="12.75"/>
  <cols>
    <col min="1" max="1" width="4.42578125" style="566" bestFit="1" customWidth="1"/>
    <col min="2" max="2" width="25" style="566" customWidth="1"/>
    <col min="3" max="3" width="10.42578125" style="566" bestFit="1" customWidth="1"/>
    <col min="4" max="4" width="12.5703125" style="576" bestFit="1" customWidth="1"/>
    <col min="5" max="5" width="10.42578125" style="566" bestFit="1" customWidth="1"/>
    <col min="6" max="6" width="11.28515625" style="576" bestFit="1" customWidth="1"/>
    <col min="7" max="7" width="10.42578125" style="566" bestFit="1" customWidth="1"/>
    <col min="8" max="8" width="12.5703125" style="576" bestFit="1" customWidth="1"/>
    <col min="9" max="9" width="10.42578125" style="566" bestFit="1" customWidth="1"/>
    <col min="10" max="10" width="11.28515625" style="576" bestFit="1" customWidth="1"/>
    <col min="11" max="11" width="9.7109375" style="566" customWidth="1"/>
    <col min="12" max="12" width="10.85546875" style="566" bestFit="1" customWidth="1"/>
    <col min="13" max="13" width="11.85546875" style="566" bestFit="1" customWidth="1"/>
    <col min="14" max="14" width="11.42578125" style="566" customWidth="1"/>
    <col min="15" max="15" width="9.140625" style="566" customWidth="1"/>
    <col min="16" max="16384" width="9.140625" style="566"/>
  </cols>
  <sheetData>
    <row r="1" spans="1:14" ht="20.25">
      <c r="A1" s="1020" t="s">
        <v>686</v>
      </c>
      <c r="B1" s="1020"/>
      <c r="C1" s="1020"/>
      <c r="D1" s="1020"/>
      <c r="E1" s="1020"/>
      <c r="F1" s="1020"/>
      <c r="G1" s="1020"/>
      <c r="H1" s="1020"/>
      <c r="I1" s="1020"/>
      <c r="J1" s="1020"/>
      <c r="K1" s="1020"/>
      <c r="L1" s="1020"/>
      <c r="M1" s="1020"/>
      <c r="N1" s="1020"/>
    </row>
    <row r="2" spans="1:14" ht="15.75">
      <c r="A2" s="1021" t="s">
        <v>687</v>
      </c>
      <c r="B2" s="1021"/>
      <c r="C2" s="1021"/>
      <c r="D2" s="1021"/>
      <c r="E2" s="1021"/>
      <c r="F2" s="1021"/>
      <c r="G2" s="1021"/>
      <c r="H2" s="1021"/>
      <c r="I2" s="1021"/>
      <c r="J2" s="1021"/>
      <c r="K2" s="1021"/>
      <c r="L2" s="1021"/>
      <c r="M2" s="1021"/>
      <c r="N2" s="1021"/>
    </row>
    <row r="3" spans="1:14" ht="15">
      <c r="A3" s="1013" t="s">
        <v>122</v>
      </c>
      <c r="B3" s="1013"/>
      <c r="C3" s="1013"/>
      <c r="D3" s="1013"/>
      <c r="E3" s="1013"/>
      <c r="F3" s="1013"/>
      <c r="G3" s="1013"/>
      <c r="H3" s="1013"/>
      <c r="I3" s="1013"/>
      <c r="J3" s="1013"/>
      <c r="K3" s="1013"/>
      <c r="L3" s="1013"/>
      <c r="M3" s="1013"/>
      <c r="N3" s="1013"/>
    </row>
    <row r="4" spans="1:14" ht="15">
      <c r="A4" s="577"/>
      <c r="B4" s="577"/>
      <c r="C4" s="1022" t="s">
        <v>688</v>
      </c>
      <c r="D4" s="1023"/>
      <c r="E4" s="1023"/>
      <c r="F4" s="1024"/>
      <c r="G4" s="1022" t="s">
        <v>636</v>
      </c>
      <c r="H4" s="1023" t="s">
        <v>689</v>
      </c>
      <c r="I4" s="1023"/>
      <c r="J4" s="1024"/>
      <c r="K4" s="1025" t="s">
        <v>690</v>
      </c>
      <c r="L4" s="1026"/>
      <c r="M4" s="1026"/>
      <c r="N4" s="1027"/>
    </row>
    <row r="5" spans="1:14" ht="15.75">
      <c r="A5" s="733" t="s">
        <v>691</v>
      </c>
      <c r="B5" s="730" t="s">
        <v>4</v>
      </c>
      <c r="C5" s="1018" t="s">
        <v>116</v>
      </c>
      <c r="D5" s="1018"/>
      <c r="E5" s="1018" t="s">
        <v>115</v>
      </c>
      <c r="F5" s="1018"/>
      <c r="G5" s="1018" t="s">
        <v>116</v>
      </c>
      <c r="H5" s="1018"/>
      <c r="I5" s="1018" t="s">
        <v>115</v>
      </c>
      <c r="J5" s="1018"/>
      <c r="K5" s="1018" t="s">
        <v>116</v>
      </c>
      <c r="L5" s="1018"/>
      <c r="M5" s="1018" t="s">
        <v>115</v>
      </c>
      <c r="N5" s="1018"/>
    </row>
    <row r="6" spans="1:14" ht="15.75">
      <c r="A6" s="733"/>
      <c r="B6" s="730"/>
      <c r="C6" s="578" t="s">
        <v>575</v>
      </c>
      <c r="D6" s="579" t="s">
        <v>168</v>
      </c>
      <c r="E6" s="578" t="s">
        <v>575</v>
      </c>
      <c r="F6" s="579" t="s">
        <v>168</v>
      </c>
      <c r="G6" s="578" t="s">
        <v>575</v>
      </c>
      <c r="H6" s="579" t="s">
        <v>168</v>
      </c>
      <c r="I6" s="578" t="s">
        <v>575</v>
      </c>
      <c r="J6" s="579" t="s">
        <v>168</v>
      </c>
      <c r="K6" s="578" t="s">
        <v>575</v>
      </c>
      <c r="L6" s="580" t="s">
        <v>168</v>
      </c>
      <c r="M6" s="578" t="s">
        <v>575</v>
      </c>
      <c r="N6" s="580" t="s">
        <v>168</v>
      </c>
    </row>
    <row r="7" spans="1:14" ht="16.5">
      <c r="A7" s="581" t="s">
        <v>15</v>
      </c>
      <c r="B7" s="582" t="s">
        <v>675</v>
      </c>
      <c r="C7" s="583"/>
      <c r="D7" s="584"/>
      <c r="E7" s="583"/>
      <c r="F7" s="584"/>
      <c r="G7" s="345"/>
      <c r="H7" s="585"/>
      <c r="I7" s="345"/>
      <c r="J7" s="585"/>
      <c r="K7" s="345"/>
      <c r="L7" s="586"/>
      <c r="M7" s="345"/>
      <c r="N7" s="586"/>
    </row>
    <row r="8" spans="1:14" ht="16.5">
      <c r="A8" s="587">
        <v>1</v>
      </c>
      <c r="B8" s="588" t="s">
        <v>17</v>
      </c>
      <c r="C8" s="589">
        <v>2315</v>
      </c>
      <c r="D8" s="590">
        <v>150.82</v>
      </c>
      <c r="E8" s="589">
        <v>4887</v>
      </c>
      <c r="F8" s="590">
        <v>108.87</v>
      </c>
      <c r="G8" s="589">
        <v>2086</v>
      </c>
      <c r="H8" s="590">
        <v>128.43</v>
      </c>
      <c r="I8" s="589">
        <v>4498</v>
      </c>
      <c r="J8" s="590">
        <v>98.15</v>
      </c>
      <c r="K8" s="589">
        <f>C8-G8</f>
        <v>229</v>
      </c>
      <c r="L8" s="590">
        <f t="shared" ref="L8:N23" si="0">D8-H8</f>
        <v>22.389999999999986</v>
      </c>
      <c r="M8" s="589">
        <f t="shared" si="0"/>
        <v>389</v>
      </c>
      <c r="N8" s="590">
        <f t="shared" si="0"/>
        <v>10.719999999999999</v>
      </c>
    </row>
    <row r="9" spans="1:14" ht="16.5">
      <c r="A9" s="587">
        <v>2</v>
      </c>
      <c r="B9" s="588" t="s">
        <v>18</v>
      </c>
      <c r="C9" s="589">
        <v>955</v>
      </c>
      <c r="D9" s="590">
        <v>99.27</v>
      </c>
      <c r="E9" s="589">
        <v>1773</v>
      </c>
      <c r="F9" s="590">
        <v>39.17</v>
      </c>
      <c r="G9" s="589">
        <v>1565</v>
      </c>
      <c r="H9" s="590">
        <v>119.6</v>
      </c>
      <c r="I9" s="589">
        <v>2215</v>
      </c>
      <c r="J9" s="590">
        <v>47.18</v>
      </c>
      <c r="K9" s="589">
        <f t="shared" ref="K9:N69" si="1">C9-G9</f>
        <v>-610</v>
      </c>
      <c r="L9" s="590">
        <f t="shared" si="0"/>
        <v>-20.329999999999998</v>
      </c>
      <c r="M9" s="589">
        <f t="shared" si="0"/>
        <v>-442</v>
      </c>
      <c r="N9" s="590">
        <f t="shared" si="0"/>
        <v>-8.009999999999998</v>
      </c>
    </row>
    <row r="10" spans="1:14" ht="16.5">
      <c r="A10" s="587">
        <v>3</v>
      </c>
      <c r="B10" s="588" t="s">
        <v>19</v>
      </c>
      <c r="C10" s="589">
        <v>3656</v>
      </c>
      <c r="D10" s="590">
        <v>170.53</v>
      </c>
      <c r="E10" s="589">
        <v>4460</v>
      </c>
      <c r="F10" s="590">
        <v>75.400000000000006</v>
      </c>
      <c r="G10" s="589">
        <v>2913</v>
      </c>
      <c r="H10" s="590">
        <v>117.17</v>
      </c>
      <c r="I10" s="589">
        <v>21571</v>
      </c>
      <c r="J10" s="590">
        <v>57.82</v>
      </c>
      <c r="K10" s="589">
        <f t="shared" si="1"/>
        <v>743</v>
      </c>
      <c r="L10" s="590">
        <f t="shared" si="0"/>
        <v>53.36</v>
      </c>
      <c r="M10" s="589">
        <f t="shared" si="0"/>
        <v>-17111</v>
      </c>
      <c r="N10" s="590">
        <f t="shared" si="0"/>
        <v>17.580000000000005</v>
      </c>
    </row>
    <row r="11" spans="1:14" ht="16.5">
      <c r="A11" s="587">
        <v>4</v>
      </c>
      <c r="B11" s="588" t="s">
        <v>20</v>
      </c>
      <c r="C11" s="589">
        <v>8851</v>
      </c>
      <c r="D11" s="590">
        <v>390.63</v>
      </c>
      <c r="E11" s="589">
        <v>4812</v>
      </c>
      <c r="F11" s="590">
        <v>94.15</v>
      </c>
      <c r="G11" s="589">
        <v>8325</v>
      </c>
      <c r="H11" s="590">
        <v>366</v>
      </c>
      <c r="I11" s="589">
        <v>6114</v>
      </c>
      <c r="J11" s="590">
        <v>139.5</v>
      </c>
      <c r="K11" s="589">
        <f t="shared" si="1"/>
        <v>526</v>
      </c>
      <c r="L11" s="590">
        <f t="shared" si="0"/>
        <v>24.629999999999995</v>
      </c>
      <c r="M11" s="589">
        <f t="shared" si="0"/>
        <v>-1302</v>
      </c>
      <c r="N11" s="590">
        <f t="shared" si="0"/>
        <v>-45.349999999999994</v>
      </c>
    </row>
    <row r="12" spans="1:14" ht="16.5">
      <c r="A12" s="587">
        <v>5</v>
      </c>
      <c r="B12" s="588" t="s">
        <v>21</v>
      </c>
      <c r="C12" s="589">
        <v>526</v>
      </c>
      <c r="D12" s="590">
        <v>19.78</v>
      </c>
      <c r="E12" s="589">
        <v>623</v>
      </c>
      <c r="F12" s="590">
        <v>10.09</v>
      </c>
      <c r="G12" s="589">
        <v>394</v>
      </c>
      <c r="H12" s="590">
        <v>9.17</v>
      </c>
      <c r="I12" s="589">
        <v>438</v>
      </c>
      <c r="J12" s="590">
        <v>5.85</v>
      </c>
      <c r="K12" s="589">
        <f t="shared" si="1"/>
        <v>132</v>
      </c>
      <c r="L12" s="590">
        <f t="shared" si="0"/>
        <v>10.610000000000001</v>
      </c>
      <c r="M12" s="589">
        <f t="shared" si="0"/>
        <v>185</v>
      </c>
      <c r="N12" s="590">
        <f t="shared" si="0"/>
        <v>4.24</v>
      </c>
    </row>
    <row r="13" spans="1:14" s="567" customFormat="1" ht="16.5">
      <c r="A13" s="581"/>
      <c r="B13" s="582" t="s">
        <v>676</v>
      </c>
      <c r="C13" s="589">
        <f t="shared" ref="C13:N13" si="2">SUM(C8:C12)</f>
        <v>16303</v>
      </c>
      <c r="D13" s="590">
        <f t="shared" si="2"/>
        <v>831.03</v>
      </c>
      <c r="E13" s="589">
        <f t="shared" si="2"/>
        <v>16555</v>
      </c>
      <c r="F13" s="590">
        <f t="shared" si="2"/>
        <v>327.68</v>
      </c>
      <c r="G13" s="589">
        <f t="shared" si="2"/>
        <v>15283</v>
      </c>
      <c r="H13" s="590">
        <f t="shared" si="2"/>
        <v>740.37</v>
      </c>
      <c r="I13" s="589">
        <f t="shared" si="2"/>
        <v>34836</v>
      </c>
      <c r="J13" s="590">
        <f t="shared" si="2"/>
        <v>348.5</v>
      </c>
      <c r="K13" s="589">
        <f t="shared" si="2"/>
        <v>1020</v>
      </c>
      <c r="L13" s="590">
        <f t="shared" si="2"/>
        <v>90.659999999999982</v>
      </c>
      <c r="M13" s="589">
        <f t="shared" si="2"/>
        <v>-18281</v>
      </c>
      <c r="N13" s="590">
        <f t="shared" si="2"/>
        <v>-20.819999999999986</v>
      </c>
    </row>
    <row r="14" spans="1:14" ht="16.5">
      <c r="A14" s="581" t="s">
        <v>677</v>
      </c>
      <c r="B14" s="582" t="s">
        <v>678</v>
      </c>
      <c r="C14" s="589"/>
      <c r="D14" s="590"/>
      <c r="E14" s="589"/>
      <c r="F14" s="590"/>
      <c r="G14" s="589"/>
      <c r="H14" s="590"/>
      <c r="I14" s="589"/>
      <c r="J14" s="590"/>
      <c r="K14" s="589"/>
      <c r="L14" s="590"/>
      <c r="M14" s="589"/>
      <c r="N14" s="590"/>
    </row>
    <row r="15" spans="1:14" ht="16.5">
      <c r="A15" s="587">
        <v>1</v>
      </c>
      <c r="B15" s="588" t="s">
        <v>24</v>
      </c>
      <c r="C15" s="589">
        <v>53</v>
      </c>
      <c r="D15" s="590">
        <v>9.1999999999999993</v>
      </c>
      <c r="E15" s="589">
        <v>43</v>
      </c>
      <c r="F15" s="590">
        <v>1.45</v>
      </c>
      <c r="G15" s="589">
        <v>38</v>
      </c>
      <c r="H15" s="590">
        <v>3.79</v>
      </c>
      <c r="I15" s="589">
        <v>49</v>
      </c>
      <c r="J15" s="590">
        <v>0.84</v>
      </c>
      <c r="K15" s="589">
        <f t="shared" si="1"/>
        <v>15</v>
      </c>
      <c r="L15" s="590">
        <f t="shared" si="0"/>
        <v>5.4099999999999993</v>
      </c>
      <c r="M15" s="589">
        <f t="shared" si="0"/>
        <v>-6</v>
      </c>
      <c r="N15" s="590">
        <f t="shared" si="0"/>
        <v>0.61</v>
      </c>
    </row>
    <row r="16" spans="1:14" ht="16.5">
      <c r="A16" s="587">
        <v>2</v>
      </c>
      <c r="B16" s="588" t="s">
        <v>25</v>
      </c>
      <c r="C16" s="589">
        <v>316</v>
      </c>
      <c r="D16" s="590">
        <v>67.39</v>
      </c>
      <c r="E16" s="589">
        <v>173</v>
      </c>
      <c r="F16" s="590">
        <v>2.1</v>
      </c>
      <c r="G16" s="589">
        <v>250</v>
      </c>
      <c r="H16" s="590">
        <v>40.79</v>
      </c>
      <c r="I16" s="589">
        <v>154</v>
      </c>
      <c r="J16" s="590">
        <v>1.78</v>
      </c>
      <c r="K16" s="589">
        <f t="shared" si="1"/>
        <v>66</v>
      </c>
      <c r="L16" s="590">
        <f t="shared" si="0"/>
        <v>26.6</v>
      </c>
      <c r="M16" s="589">
        <f t="shared" si="0"/>
        <v>19</v>
      </c>
      <c r="N16" s="590">
        <f t="shared" si="0"/>
        <v>0.32000000000000006</v>
      </c>
    </row>
    <row r="17" spans="1:14" ht="16.5">
      <c r="A17" s="587">
        <v>3</v>
      </c>
      <c r="B17" s="588" t="s">
        <v>26</v>
      </c>
      <c r="C17" s="589">
        <v>240</v>
      </c>
      <c r="D17" s="590">
        <v>12.47</v>
      </c>
      <c r="E17" s="589">
        <v>246</v>
      </c>
      <c r="F17" s="590">
        <v>4.78</v>
      </c>
      <c r="G17" s="589">
        <v>246</v>
      </c>
      <c r="H17" s="590">
        <v>12.07</v>
      </c>
      <c r="I17" s="589">
        <v>248</v>
      </c>
      <c r="J17" s="590">
        <v>4.4800000000000004</v>
      </c>
      <c r="K17" s="589">
        <f t="shared" si="1"/>
        <v>-6</v>
      </c>
      <c r="L17" s="590">
        <f t="shared" si="0"/>
        <v>0.40000000000000036</v>
      </c>
      <c r="M17" s="589">
        <f t="shared" si="0"/>
        <v>-2</v>
      </c>
      <c r="N17" s="590">
        <f t="shared" si="0"/>
        <v>0.29999999999999982</v>
      </c>
    </row>
    <row r="18" spans="1:14" ht="16.5">
      <c r="A18" s="587">
        <v>4</v>
      </c>
      <c r="B18" s="591" t="s">
        <v>27</v>
      </c>
      <c r="C18" s="589">
        <v>271</v>
      </c>
      <c r="D18" s="590">
        <v>30.901</v>
      </c>
      <c r="E18" s="589">
        <v>317</v>
      </c>
      <c r="F18" s="590">
        <v>5.9473000000000003</v>
      </c>
      <c r="G18" s="589">
        <v>207</v>
      </c>
      <c r="H18" s="590">
        <v>17.809000000000001</v>
      </c>
      <c r="I18" s="589">
        <v>248</v>
      </c>
      <c r="J18" s="590">
        <v>4.1524000000000001</v>
      </c>
      <c r="K18" s="589">
        <f t="shared" si="1"/>
        <v>64</v>
      </c>
      <c r="L18" s="590">
        <f t="shared" si="0"/>
        <v>13.091999999999999</v>
      </c>
      <c r="M18" s="589">
        <f t="shared" si="0"/>
        <v>69</v>
      </c>
      <c r="N18" s="590">
        <f t="shared" si="0"/>
        <v>1.7949000000000002</v>
      </c>
    </row>
    <row r="19" spans="1:14" ht="16.5">
      <c r="A19" s="587">
        <v>5</v>
      </c>
      <c r="B19" s="591" t="s">
        <v>28</v>
      </c>
      <c r="C19" s="589">
        <v>267</v>
      </c>
      <c r="D19" s="590">
        <v>33.060400000000001</v>
      </c>
      <c r="E19" s="589">
        <v>117</v>
      </c>
      <c r="F19" s="590">
        <v>1.8577999999999999</v>
      </c>
      <c r="G19" s="589">
        <v>196</v>
      </c>
      <c r="H19" s="590">
        <v>27.89</v>
      </c>
      <c r="I19" s="589">
        <v>93</v>
      </c>
      <c r="J19" s="590">
        <v>1.36</v>
      </c>
      <c r="K19" s="589">
        <f t="shared" si="1"/>
        <v>71</v>
      </c>
      <c r="L19" s="590">
        <f t="shared" si="0"/>
        <v>5.1704000000000008</v>
      </c>
      <c r="M19" s="589">
        <f t="shared" si="0"/>
        <v>24</v>
      </c>
      <c r="N19" s="590">
        <f t="shared" si="0"/>
        <v>0.4977999999999998</v>
      </c>
    </row>
    <row r="20" spans="1:14" ht="16.5">
      <c r="A20" s="587">
        <v>6</v>
      </c>
      <c r="B20" s="588" t="s">
        <v>29</v>
      </c>
      <c r="C20" s="589">
        <v>295</v>
      </c>
      <c r="D20" s="590">
        <v>22.907599999999999</v>
      </c>
      <c r="E20" s="589">
        <v>418</v>
      </c>
      <c r="F20" s="590">
        <v>7.1920000000000002</v>
      </c>
      <c r="G20" s="589">
        <v>195</v>
      </c>
      <c r="H20" s="590">
        <v>12.77</v>
      </c>
      <c r="I20" s="589">
        <v>345</v>
      </c>
      <c r="J20" s="590">
        <v>5.98</v>
      </c>
      <c r="K20" s="589">
        <f t="shared" si="1"/>
        <v>100</v>
      </c>
      <c r="L20" s="590">
        <f t="shared" si="0"/>
        <v>10.137599999999999</v>
      </c>
      <c r="M20" s="589">
        <f t="shared" si="0"/>
        <v>73</v>
      </c>
      <c r="N20" s="590">
        <f t="shared" si="0"/>
        <v>1.2119999999999997</v>
      </c>
    </row>
    <row r="21" spans="1:14" ht="16.5">
      <c r="A21" s="587">
        <v>7</v>
      </c>
      <c r="B21" s="591" t="s">
        <v>30</v>
      </c>
      <c r="C21" s="589">
        <v>0</v>
      </c>
      <c r="D21" s="590">
        <v>0</v>
      </c>
      <c r="E21" s="589">
        <v>0</v>
      </c>
      <c r="F21" s="590">
        <v>0</v>
      </c>
      <c r="G21" s="589">
        <v>0</v>
      </c>
      <c r="H21" s="590">
        <v>0</v>
      </c>
      <c r="I21" s="589">
        <v>0</v>
      </c>
      <c r="J21" s="590">
        <v>0</v>
      </c>
      <c r="K21" s="589">
        <f t="shared" si="1"/>
        <v>0</v>
      </c>
      <c r="L21" s="590">
        <f t="shared" si="0"/>
        <v>0</v>
      </c>
      <c r="M21" s="589">
        <f t="shared" si="0"/>
        <v>0</v>
      </c>
      <c r="N21" s="590">
        <f t="shared" si="0"/>
        <v>0</v>
      </c>
    </row>
    <row r="22" spans="1:14" ht="16.5">
      <c r="A22" s="587">
        <v>8</v>
      </c>
      <c r="B22" s="591" t="s">
        <v>31</v>
      </c>
      <c r="C22" s="589">
        <v>270</v>
      </c>
      <c r="D22" s="590">
        <v>16.243400000000001</v>
      </c>
      <c r="E22" s="589">
        <v>168</v>
      </c>
      <c r="F22" s="590">
        <v>1.3051999999999999</v>
      </c>
      <c r="G22" s="589">
        <v>492</v>
      </c>
      <c r="H22" s="590">
        <v>25.89</v>
      </c>
      <c r="I22" s="589">
        <v>552</v>
      </c>
      <c r="J22" s="590">
        <v>12.47</v>
      </c>
      <c r="K22" s="589">
        <f t="shared" si="1"/>
        <v>-222</v>
      </c>
      <c r="L22" s="590">
        <f t="shared" si="0"/>
        <v>-9.6465999999999994</v>
      </c>
      <c r="M22" s="589">
        <f t="shared" si="0"/>
        <v>-384</v>
      </c>
      <c r="N22" s="590">
        <f t="shared" si="0"/>
        <v>-11.164800000000001</v>
      </c>
    </row>
    <row r="23" spans="1:14" ht="16.5">
      <c r="A23" s="587">
        <v>9</v>
      </c>
      <c r="B23" s="591" t="s">
        <v>32</v>
      </c>
      <c r="C23" s="589">
        <v>268</v>
      </c>
      <c r="D23" s="590">
        <v>33.702100000000002</v>
      </c>
      <c r="E23" s="589">
        <v>148</v>
      </c>
      <c r="F23" s="590">
        <v>3.6305999999999998</v>
      </c>
      <c r="G23" s="589">
        <v>234</v>
      </c>
      <c r="H23" s="590">
        <v>25.997599999999998</v>
      </c>
      <c r="I23" s="589">
        <v>254</v>
      </c>
      <c r="J23" s="590">
        <v>5.8738000000000001</v>
      </c>
      <c r="K23" s="589">
        <f t="shared" si="1"/>
        <v>34</v>
      </c>
      <c r="L23" s="590">
        <f t="shared" si="0"/>
        <v>7.704500000000003</v>
      </c>
      <c r="M23" s="589">
        <f t="shared" si="0"/>
        <v>-106</v>
      </c>
      <c r="N23" s="590">
        <f t="shared" si="0"/>
        <v>-2.2432000000000003</v>
      </c>
    </row>
    <row r="24" spans="1:14" ht="16.5">
      <c r="A24" s="587">
        <v>10</v>
      </c>
      <c r="B24" s="591" t="s">
        <v>33</v>
      </c>
      <c r="C24" s="589">
        <v>95</v>
      </c>
      <c r="D24" s="590">
        <v>4.5122</v>
      </c>
      <c r="E24" s="589">
        <v>207</v>
      </c>
      <c r="F24" s="590">
        <v>4.2915999999999999</v>
      </c>
      <c r="G24" s="589">
        <v>80</v>
      </c>
      <c r="H24" s="590">
        <v>3.3254000000000001</v>
      </c>
      <c r="I24" s="589">
        <v>198</v>
      </c>
      <c r="J24" s="590">
        <v>4.1637000000000004</v>
      </c>
      <c r="K24" s="589">
        <f t="shared" si="1"/>
        <v>15</v>
      </c>
      <c r="L24" s="590">
        <f t="shared" si="1"/>
        <v>1.1867999999999999</v>
      </c>
      <c r="M24" s="589">
        <f t="shared" si="1"/>
        <v>9</v>
      </c>
      <c r="N24" s="590">
        <f t="shared" si="1"/>
        <v>0.12789999999999946</v>
      </c>
    </row>
    <row r="25" spans="1:14" ht="16.5">
      <c r="A25" s="587">
        <v>11</v>
      </c>
      <c r="B25" s="591" t="s">
        <v>34</v>
      </c>
      <c r="C25" s="589">
        <v>246</v>
      </c>
      <c r="D25" s="590">
        <v>18.812000000000001</v>
      </c>
      <c r="E25" s="589">
        <v>279</v>
      </c>
      <c r="F25" s="590">
        <v>5.9785000000000004</v>
      </c>
      <c r="G25" s="589">
        <v>348</v>
      </c>
      <c r="H25" s="590">
        <v>62.662399999999998</v>
      </c>
      <c r="I25" s="589">
        <v>261</v>
      </c>
      <c r="J25" s="590">
        <v>5.7561999999999998</v>
      </c>
      <c r="K25" s="589">
        <f t="shared" si="1"/>
        <v>-102</v>
      </c>
      <c r="L25" s="590">
        <f t="shared" si="1"/>
        <v>-43.850399999999993</v>
      </c>
      <c r="M25" s="589">
        <f t="shared" si="1"/>
        <v>18</v>
      </c>
      <c r="N25" s="590">
        <f t="shared" si="1"/>
        <v>0.22230000000000061</v>
      </c>
    </row>
    <row r="26" spans="1:14" ht="16.5">
      <c r="A26" s="587">
        <v>12</v>
      </c>
      <c r="B26" s="591" t="s">
        <v>35</v>
      </c>
      <c r="C26" s="589">
        <v>18</v>
      </c>
      <c r="D26" s="590">
        <v>1.4256</v>
      </c>
      <c r="E26" s="589">
        <v>9</v>
      </c>
      <c r="F26" s="590">
        <v>0.17</v>
      </c>
      <c r="G26" s="589">
        <v>29</v>
      </c>
      <c r="H26" s="590">
        <v>3.53</v>
      </c>
      <c r="I26" s="589">
        <v>9</v>
      </c>
      <c r="J26" s="590">
        <v>0.28999999999999998</v>
      </c>
      <c r="K26" s="589">
        <f t="shared" si="1"/>
        <v>-11</v>
      </c>
      <c r="L26" s="590">
        <f t="shared" si="1"/>
        <v>-2.1044</v>
      </c>
      <c r="M26" s="589">
        <f t="shared" si="1"/>
        <v>0</v>
      </c>
      <c r="N26" s="590">
        <f t="shared" si="1"/>
        <v>-0.11999999999999997</v>
      </c>
    </row>
    <row r="27" spans="1:14" ht="16.5">
      <c r="A27" s="587">
        <v>13</v>
      </c>
      <c r="B27" s="591" t="s">
        <v>36</v>
      </c>
      <c r="C27" s="589">
        <v>374</v>
      </c>
      <c r="D27" s="590">
        <v>116.41</v>
      </c>
      <c r="E27" s="589">
        <v>218</v>
      </c>
      <c r="F27" s="590">
        <v>4.71</v>
      </c>
      <c r="G27" s="589">
        <v>253</v>
      </c>
      <c r="H27" s="590">
        <v>118.29</v>
      </c>
      <c r="I27" s="589">
        <v>203</v>
      </c>
      <c r="J27" s="590">
        <v>4.1900000000000004</v>
      </c>
      <c r="K27" s="589">
        <f t="shared" si="1"/>
        <v>121</v>
      </c>
      <c r="L27" s="590">
        <f t="shared" si="1"/>
        <v>-1.8800000000000097</v>
      </c>
      <c r="M27" s="589">
        <f t="shared" si="1"/>
        <v>15</v>
      </c>
      <c r="N27" s="590">
        <f t="shared" si="1"/>
        <v>0.51999999999999957</v>
      </c>
    </row>
    <row r="28" spans="1:14" ht="16.5">
      <c r="A28" s="587">
        <v>14</v>
      </c>
      <c r="B28" s="591" t="s">
        <v>37</v>
      </c>
      <c r="C28" s="589">
        <v>333</v>
      </c>
      <c r="D28" s="590">
        <v>7.9505386400000004</v>
      </c>
      <c r="E28" s="589">
        <v>201</v>
      </c>
      <c r="F28" s="590">
        <v>3.7649279999999998</v>
      </c>
      <c r="G28" s="589">
        <v>515</v>
      </c>
      <c r="H28" s="590">
        <v>18.04</v>
      </c>
      <c r="I28" s="589">
        <v>317</v>
      </c>
      <c r="J28" s="590">
        <v>5.19</v>
      </c>
      <c r="K28" s="589">
        <f t="shared" si="1"/>
        <v>-182</v>
      </c>
      <c r="L28" s="590">
        <f t="shared" si="1"/>
        <v>-10.089461359999998</v>
      </c>
      <c r="M28" s="589">
        <f t="shared" si="1"/>
        <v>-116</v>
      </c>
      <c r="N28" s="590">
        <f t="shared" si="1"/>
        <v>-1.4250720000000006</v>
      </c>
    </row>
    <row r="29" spans="1:14" ht="16.5">
      <c r="A29" s="587">
        <v>15</v>
      </c>
      <c r="B29" s="591" t="s">
        <v>38</v>
      </c>
      <c r="C29" s="589">
        <v>67</v>
      </c>
      <c r="D29" s="590">
        <v>10.84</v>
      </c>
      <c r="E29" s="589">
        <v>4</v>
      </c>
      <c r="F29" s="590">
        <v>0.1</v>
      </c>
      <c r="G29" s="589">
        <v>57</v>
      </c>
      <c r="H29" s="590">
        <v>20.81</v>
      </c>
      <c r="I29" s="589">
        <v>5</v>
      </c>
      <c r="J29" s="590">
        <v>0.41</v>
      </c>
      <c r="K29" s="589">
        <f t="shared" si="1"/>
        <v>10</v>
      </c>
      <c r="L29" s="590">
        <f t="shared" si="1"/>
        <v>-9.9699999999999989</v>
      </c>
      <c r="M29" s="589">
        <f t="shared" si="1"/>
        <v>-1</v>
      </c>
      <c r="N29" s="590">
        <f t="shared" si="1"/>
        <v>-0.30999999999999994</v>
      </c>
    </row>
    <row r="30" spans="1:14" ht="16.5">
      <c r="A30" s="587">
        <v>16</v>
      </c>
      <c r="B30" s="591" t="s">
        <v>39</v>
      </c>
      <c r="C30" s="589">
        <v>73</v>
      </c>
      <c r="D30" s="590">
        <v>6.2226999999999997</v>
      </c>
      <c r="E30" s="589">
        <v>52</v>
      </c>
      <c r="F30" s="590">
        <v>1.3574999999999999</v>
      </c>
      <c r="G30" s="589">
        <v>63</v>
      </c>
      <c r="H30" s="590">
        <v>12.634499999999999</v>
      </c>
      <c r="I30" s="589">
        <v>58</v>
      </c>
      <c r="J30" s="590">
        <v>2.0409999999999999</v>
      </c>
      <c r="K30" s="589">
        <f t="shared" si="1"/>
        <v>10</v>
      </c>
      <c r="L30" s="590">
        <f t="shared" si="1"/>
        <v>-6.4117999999999995</v>
      </c>
      <c r="M30" s="589">
        <f t="shared" si="1"/>
        <v>-6</v>
      </c>
      <c r="N30" s="590">
        <f t="shared" si="1"/>
        <v>-0.6835</v>
      </c>
    </row>
    <row r="31" spans="1:14" s="567" customFormat="1" ht="16.5">
      <c r="A31" s="581"/>
      <c r="B31" s="582" t="s">
        <v>40</v>
      </c>
      <c r="C31" s="589">
        <f>SUM(C15:C30)</f>
        <v>3186</v>
      </c>
      <c r="D31" s="590">
        <f t="shared" ref="D31:J31" si="3">SUM(D15:D30)</f>
        <v>392.04753863999997</v>
      </c>
      <c r="E31" s="589">
        <f t="shared" si="3"/>
        <v>2600</v>
      </c>
      <c r="F31" s="590">
        <f t="shared" si="3"/>
        <v>48.635428000000005</v>
      </c>
      <c r="G31" s="589">
        <f t="shared" si="3"/>
        <v>3203</v>
      </c>
      <c r="H31" s="590">
        <f t="shared" si="3"/>
        <v>406.29890000000006</v>
      </c>
      <c r="I31" s="589">
        <f t="shared" si="3"/>
        <v>2994</v>
      </c>
      <c r="J31" s="590">
        <f t="shared" si="3"/>
        <v>58.977099999999993</v>
      </c>
      <c r="K31" s="589">
        <f t="shared" si="1"/>
        <v>-17</v>
      </c>
      <c r="L31" s="590">
        <f t="shared" si="1"/>
        <v>-14.251361360000089</v>
      </c>
      <c r="M31" s="589">
        <f t="shared" si="1"/>
        <v>-394</v>
      </c>
      <c r="N31" s="590">
        <f t="shared" si="1"/>
        <v>-10.341671999999988</v>
      </c>
    </row>
    <row r="32" spans="1:14" ht="16.5">
      <c r="A32" s="581" t="s">
        <v>41</v>
      </c>
      <c r="B32" s="582" t="s">
        <v>679</v>
      </c>
      <c r="C32" s="589"/>
      <c r="D32" s="590"/>
      <c r="E32" s="589"/>
      <c r="F32" s="590"/>
      <c r="G32" s="589"/>
      <c r="H32" s="590"/>
      <c r="I32" s="589"/>
      <c r="J32" s="590"/>
      <c r="K32" s="589"/>
      <c r="L32" s="590"/>
      <c r="M32" s="589"/>
      <c r="N32" s="590"/>
    </row>
    <row r="33" spans="1:14" ht="16.5">
      <c r="A33" s="587">
        <v>1</v>
      </c>
      <c r="B33" s="588" t="s">
        <v>43</v>
      </c>
      <c r="C33" s="589">
        <v>457</v>
      </c>
      <c r="D33" s="590">
        <v>20.2</v>
      </c>
      <c r="E33" s="589">
        <v>232</v>
      </c>
      <c r="F33" s="590">
        <v>2.42</v>
      </c>
      <c r="G33" s="589">
        <v>379</v>
      </c>
      <c r="H33" s="590">
        <v>14.59</v>
      </c>
      <c r="I33" s="589">
        <v>200</v>
      </c>
      <c r="J33" s="590">
        <v>1.89</v>
      </c>
      <c r="K33" s="589">
        <f t="shared" si="1"/>
        <v>78</v>
      </c>
      <c r="L33" s="590">
        <f t="shared" si="1"/>
        <v>5.6099999999999994</v>
      </c>
      <c r="M33" s="589">
        <f t="shared" si="1"/>
        <v>32</v>
      </c>
      <c r="N33" s="590">
        <f t="shared" si="1"/>
        <v>0.53</v>
      </c>
    </row>
    <row r="34" spans="1:14" ht="16.5">
      <c r="A34" s="587">
        <v>2</v>
      </c>
      <c r="B34" s="588" t="s">
        <v>44</v>
      </c>
      <c r="C34" s="589">
        <v>248</v>
      </c>
      <c r="D34" s="590">
        <v>4.6504000000000003</v>
      </c>
      <c r="E34" s="589">
        <v>16</v>
      </c>
      <c r="F34" s="590">
        <v>0.36659999999999998</v>
      </c>
      <c r="G34" s="589">
        <v>182</v>
      </c>
      <c r="H34" s="590">
        <v>3.2759</v>
      </c>
      <c r="I34" s="589">
        <v>18</v>
      </c>
      <c r="J34" s="590">
        <v>0.4027</v>
      </c>
      <c r="K34" s="589">
        <f t="shared" si="1"/>
        <v>66</v>
      </c>
      <c r="L34" s="590">
        <f t="shared" si="1"/>
        <v>1.3745000000000003</v>
      </c>
      <c r="M34" s="589">
        <f t="shared" si="1"/>
        <v>-2</v>
      </c>
      <c r="N34" s="590">
        <f t="shared" si="1"/>
        <v>-3.6100000000000021E-2</v>
      </c>
    </row>
    <row r="35" spans="1:14" ht="16.5">
      <c r="A35" s="587">
        <v>3</v>
      </c>
      <c r="B35" s="588" t="s">
        <v>45</v>
      </c>
      <c r="C35" s="589">
        <v>4</v>
      </c>
      <c r="D35" s="590">
        <v>0.08</v>
      </c>
      <c r="E35" s="589">
        <v>6</v>
      </c>
      <c r="F35" s="590">
        <v>0.25</v>
      </c>
      <c r="G35" s="589">
        <v>4</v>
      </c>
      <c r="H35" s="590">
        <v>0.08</v>
      </c>
      <c r="I35" s="589">
        <v>4</v>
      </c>
      <c r="J35" s="590">
        <v>0.2</v>
      </c>
      <c r="K35" s="589">
        <f t="shared" si="1"/>
        <v>0</v>
      </c>
      <c r="L35" s="590">
        <f t="shared" si="1"/>
        <v>0</v>
      </c>
      <c r="M35" s="589">
        <f t="shared" si="1"/>
        <v>2</v>
      </c>
      <c r="N35" s="590">
        <f t="shared" si="1"/>
        <v>4.9999999999999989E-2</v>
      </c>
    </row>
    <row r="36" spans="1:14" ht="16.5">
      <c r="A36" s="587">
        <v>4</v>
      </c>
      <c r="B36" s="588" t="s">
        <v>46</v>
      </c>
      <c r="C36" s="589">
        <v>5</v>
      </c>
      <c r="D36" s="590">
        <v>0.16669999999999999</v>
      </c>
      <c r="E36" s="589">
        <v>5</v>
      </c>
      <c r="F36" s="590">
        <v>8.7400000000000005E-2</v>
      </c>
      <c r="G36" s="589">
        <v>4</v>
      </c>
      <c r="H36" s="590">
        <v>0.1946</v>
      </c>
      <c r="I36" s="589">
        <v>5</v>
      </c>
      <c r="J36" s="590">
        <v>9.1300000000000006E-2</v>
      </c>
      <c r="K36" s="589">
        <f t="shared" si="1"/>
        <v>1</v>
      </c>
      <c r="L36" s="590">
        <f t="shared" si="1"/>
        <v>-2.7900000000000008E-2</v>
      </c>
      <c r="M36" s="589">
        <f t="shared" si="1"/>
        <v>0</v>
      </c>
      <c r="N36" s="590">
        <f t="shared" si="1"/>
        <v>-3.9000000000000007E-3</v>
      </c>
    </row>
    <row r="37" spans="1:14" ht="16.5">
      <c r="A37" s="587">
        <v>5</v>
      </c>
      <c r="B37" s="588" t="s">
        <v>47</v>
      </c>
      <c r="C37" s="589">
        <v>7</v>
      </c>
      <c r="D37" s="590">
        <v>1.5133000000000001</v>
      </c>
      <c r="E37" s="589">
        <v>2</v>
      </c>
      <c r="F37" s="590">
        <v>3.4000000000000002E-2</v>
      </c>
      <c r="G37" s="589">
        <v>6</v>
      </c>
      <c r="H37" s="590">
        <v>0.75490000000000002</v>
      </c>
      <c r="I37" s="589">
        <v>2</v>
      </c>
      <c r="J37" s="590">
        <v>3.4700000000000002E-2</v>
      </c>
      <c r="K37" s="589">
        <f t="shared" si="1"/>
        <v>1</v>
      </c>
      <c r="L37" s="590">
        <f t="shared" si="1"/>
        <v>0.75840000000000007</v>
      </c>
      <c r="M37" s="589">
        <f t="shared" si="1"/>
        <v>0</v>
      </c>
      <c r="N37" s="590">
        <f t="shared" si="1"/>
        <v>-6.9999999999999923E-4</v>
      </c>
    </row>
    <row r="38" spans="1:14" ht="16.5">
      <c r="A38" s="587">
        <v>6</v>
      </c>
      <c r="B38" s="588" t="s">
        <v>48</v>
      </c>
      <c r="C38" s="589">
        <v>231</v>
      </c>
      <c r="D38" s="590">
        <v>23.6145</v>
      </c>
      <c r="E38" s="589">
        <v>34</v>
      </c>
      <c r="F38" s="590">
        <v>0.82950000000000002</v>
      </c>
      <c r="G38" s="589">
        <v>129</v>
      </c>
      <c r="H38" s="590">
        <v>8.39</v>
      </c>
      <c r="I38" s="589">
        <v>30</v>
      </c>
      <c r="J38" s="590">
        <v>0.7</v>
      </c>
      <c r="K38" s="589">
        <f t="shared" si="1"/>
        <v>102</v>
      </c>
      <c r="L38" s="590">
        <f t="shared" si="1"/>
        <v>15.224499999999999</v>
      </c>
      <c r="M38" s="589">
        <f t="shared" si="1"/>
        <v>4</v>
      </c>
      <c r="N38" s="590">
        <f t="shared" si="1"/>
        <v>0.12950000000000006</v>
      </c>
    </row>
    <row r="39" spans="1:14" ht="16.5">
      <c r="A39" s="587">
        <v>7</v>
      </c>
      <c r="B39" s="588" t="s">
        <v>49</v>
      </c>
      <c r="C39" s="589">
        <v>18</v>
      </c>
      <c r="D39" s="590">
        <v>1.66</v>
      </c>
      <c r="E39" s="589">
        <v>1</v>
      </c>
      <c r="F39" s="590">
        <v>0.02</v>
      </c>
      <c r="G39" s="589">
        <v>19</v>
      </c>
      <c r="H39" s="590">
        <v>1.49</v>
      </c>
      <c r="I39" s="589">
        <v>0</v>
      </c>
      <c r="J39" s="590">
        <v>0</v>
      </c>
      <c r="K39" s="589">
        <f t="shared" si="1"/>
        <v>-1</v>
      </c>
      <c r="L39" s="590">
        <f t="shared" si="1"/>
        <v>0.16999999999999993</v>
      </c>
      <c r="M39" s="589">
        <f t="shared" si="1"/>
        <v>1</v>
      </c>
      <c r="N39" s="590">
        <f t="shared" si="1"/>
        <v>0.02</v>
      </c>
    </row>
    <row r="40" spans="1:14" ht="16.5">
      <c r="A40" s="587">
        <v>8</v>
      </c>
      <c r="B40" s="588" t="s">
        <v>50</v>
      </c>
      <c r="C40" s="589">
        <v>29</v>
      </c>
      <c r="D40" s="590">
        <v>7.32</v>
      </c>
      <c r="E40" s="589">
        <v>3</v>
      </c>
      <c r="F40" s="590">
        <v>4.2999999999999997E-2</v>
      </c>
      <c r="G40" s="589">
        <v>21</v>
      </c>
      <c r="H40" s="590">
        <v>5.51</v>
      </c>
      <c r="I40" s="589">
        <v>3</v>
      </c>
      <c r="J40" s="590">
        <v>4.2999999999999997E-2</v>
      </c>
      <c r="K40" s="589">
        <f t="shared" si="1"/>
        <v>8</v>
      </c>
      <c r="L40" s="590">
        <f t="shared" si="1"/>
        <v>1.8100000000000005</v>
      </c>
      <c r="M40" s="589">
        <f t="shared" si="1"/>
        <v>0</v>
      </c>
      <c r="N40" s="590">
        <f t="shared" si="1"/>
        <v>0</v>
      </c>
    </row>
    <row r="41" spans="1:14" ht="16.5">
      <c r="A41" s="587">
        <v>9</v>
      </c>
      <c r="B41" s="588" t="s">
        <v>51</v>
      </c>
      <c r="C41" s="589">
        <v>3</v>
      </c>
      <c r="D41" s="590">
        <v>0.28770000000000001</v>
      </c>
      <c r="E41" s="589">
        <v>1</v>
      </c>
      <c r="F41" s="590">
        <v>3.3599999999999998E-2</v>
      </c>
      <c r="G41" s="589">
        <v>4</v>
      </c>
      <c r="H41" s="590">
        <v>0.13</v>
      </c>
      <c r="I41" s="589">
        <v>1</v>
      </c>
      <c r="J41" s="590">
        <v>0.08</v>
      </c>
      <c r="K41" s="589">
        <f t="shared" si="1"/>
        <v>-1</v>
      </c>
      <c r="L41" s="590">
        <f t="shared" si="1"/>
        <v>0.15770000000000001</v>
      </c>
      <c r="M41" s="589">
        <f t="shared" si="1"/>
        <v>0</v>
      </c>
      <c r="N41" s="590">
        <f t="shared" si="1"/>
        <v>-4.6400000000000004E-2</v>
      </c>
    </row>
    <row r="42" spans="1:14" ht="16.5">
      <c r="A42" s="587">
        <v>10</v>
      </c>
      <c r="B42" s="588" t="s">
        <v>52</v>
      </c>
      <c r="C42" s="589">
        <v>639</v>
      </c>
      <c r="D42" s="590">
        <v>0.28820000000000001</v>
      </c>
      <c r="E42" s="589">
        <v>48</v>
      </c>
      <c r="F42" s="590">
        <v>1.2999999999999999E-2</v>
      </c>
      <c r="G42" s="589">
        <v>798</v>
      </c>
      <c r="H42" s="590">
        <v>0.60199999999999998</v>
      </c>
      <c r="I42" s="589">
        <v>85</v>
      </c>
      <c r="J42" s="590">
        <v>4.7600000000000003E-2</v>
      </c>
      <c r="K42" s="589">
        <f t="shared" si="1"/>
        <v>-159</v>
      </c>
      <c r="L42" s="590">
        <f t="shared" si="1"/>
        <v>-0.31379999999999997</v>
      </c>
      <c r="M42" s="589">
        <f t="shared" si="1"/>
        <v>-37</v>
      </c>
      <c r="N42" s="590">
        <f t="shared" si="1"/>
        <v>-3.4600000000000006E-2</v>
      </c>
    </row>
    <row r="43" spans="1:14" ht="16.5">
      <c r="A43" s="587">
        <v>11</v>
      </c>
      <c r="B43" s="588" t="s">
        <v>53</v>
      </c>
      <c r="C43" s="589">
        <v>69</v>
      </c>
      <c r="D43" s="590">
        <v>6.78</v>
      </c>
      <c r="E43" s="589">
        <v>1</v>
      </c>
      <c r="F43" s="590">
        <v>0.19</v>
      </c>
      <c r="G43" s="589">
        <v>26</v>
      </c>
      <c r="H43" s="590">
        <v>3.51</v>
      </c>
      <c r="I43" s="589">
        <v>0</v>
      </c>
      <c r="J43" s="590">
        <v>0</v>
      </c>
      <c r="K43" s="589">
        <f t="shared" si="1"/>
        <v>43</v>
      </c>
      <c r="L43" s="590">
        <f t="shared" si="1"/>
        <v>3.2700000000000005</v>
      </c>
      <c r="M43" s="589">
        <f t="shared" si="1"/>
        <v>1</v>
      </c>
      <c r="N43" s="590">
        <f t="shared" si="1"/>
        <v>0.19</v>
      </c>
    </row>
    <row r="44" spans="1:14" ht="16.5">
      <c r="A44" s="587">
        <v>12</v>
      </c>
      <c r="B44" s="588" t="s">
        <v>54</v>
      </c>
      <c r="C44" s="589">
        <v>11</v>
      </c>
      <c r="D44" s="590">
        <v>0.64190000000000003</v>
      </c>
      <c r="E44" s="589">
        <v>4</v>
      </c>
      <c r="F44" s="590">
        <v>0.1053</v>
      </c>
      <c r="G44" s="589">
        <v>9</v>
      </c>
      <c r="H44" s="590">
        <v>0.61399999999999999</v>
      </c>
      <c r="I44" s="589">
        <v>4</v>
      </c>
      <c r="J44" s="590">
        <v>0.106</v>
      </c>
      <c r="K44" s="589">
        <f t="shared" si="1"/>
        <v>2</v>
      </c>
      <c r="L44" s="590">
        <f t="shared" si="1"/>
        <v>2.7900000000000036E-2</v>
      </c>
      <c r="M44" s="589">
        <f t="shared" si="1"/>
        <v>0</v>
      </c>
      <c r="N44" s="590">
        <f t="shared" si="1"/>
        <v>-6.999999999999923E-4</v>
      </c>
    </row>
    <row r="45" spans="1:14" ht="16.5">
      <c r="A45" s="587">
        <v>13</v>
      </c>
      <c r="B45" s="588" t="s">
        <v>55</v>
      </c>
      <c r="C45" s="589">
        <v>0</v>
      </c>
      <c r="D45" s="590">
        <v>0</v>
      </c>
      <c r="E45" s="589">
        <v>0</v>
      </c>
      <c r="F45" s="590">
        <v>0</v>
      </c>
      <c r="G45" s="589">
        <v>8</v>
      </c>
      <c r="H45" s="590">
        <v>0.97960000000000003</v>
      </c>
      <c r="I45" s="589">
        <v>0</v>
      </c>
      <c r="J45" s="590">
        <v>0</v>
      </c>
      <c r="K45" s="589">
        <f t="shared" si="1"/>
        <v>-8</v>
      </c>
      <c r="L45" s="590">
        <f t="shared" si="1"/>
        <v>-0.97960000000000003</v>
      </c>
      <c r="M45" s="589">
        <f t="shared" si="1"/>
        <v>0</v>
      </c>
      <c r="N45" s="590">
        <f t="shared" si="1"/>
        <v>0</v>
      </c>
    </row>
    <row r="46" spans="1:14" ht="16.5">
      <c r="A46" s="587">
        <v>14</v>
      </c>
      <c r="B46" s="588" t="s">
        <v>56</v>
      </c>
      <c r="C46" s="589">
        <v>52</v>
      </c>
      <c r="D46" s="590">
        <v>0.87139999999999995</v>
      </c>
      <c r="E46" s="589">
        <v>0</v>
      </c>
      <c r="F46" s="590">
        <v>0</v>
      </c>
      <c r="G46" s="589">
        <v>49</v>
      </c>
      <c r="H46" s="590">
        <v>0.64810000000000001</v>
      </c>
      <c r="I46" s="589">
        <v>0</v>
      </c>
      <c r="J46" s="590">
        <v>0</v>
      </c>
      <c r="K46" s="589">
        <f t="shared" si="1"/>
        <v>3</v>
      </c>
      <c r="L46" s="590">
        <f t="shared" si="1"/>
        <v>0.22329999999999994</v>
      </c>
      <c r="M46" s="589">
        <f t="shared" si="1"/>
        <v>0</v>
      </c>
      <c r="N46" s="590">
        <f t="shared" si="1"/>
        <v>0</v>
      </c>
    </row>
    <row r="47" spans="1:14" ht="16.5">
      <c r="A47" s="587">
        <v>15</v>
      </c>
      <c r="B47" s="588" t="s">
        <v>57</v>
      </c>
      <c r="C47" s="589">
        <v>83</v>
      </c>
      <c r="D47" s="590">
        <v>7.64217382</v>
      </c>
      <c r="E47" s="589">
        <v>221</v>
      </c>
      <c r="F47" s="590">
        <v>6.81</v>
      </c>
      <c r="G47" s="589">
        <v>63</v>
      </c>
      <c r="H47" s="590">
        <v>4.4000000000000004</v>
      </c>
      <c r="I47" s="589">
        <v>134</v>
      </c>
      <c r="J47" s="590">
        <v>3.76</v>
      </c>
      <c r="K47" s="589">
        <f t="shared" si="1"/>
        <v>20</v>
      </c>
      <c r="L47" s="590">
        <f t="shared" si="1"/>
        <v>3.2421738199999997</v>
      </c>
      <c r="M47" s="589">
        <f t="shared" si="1"/>
        <v>87</v>
      </c>
      <c r="N47" s="590">
        <f t="shared" si="1"/>
        <v>3.05</v>
      </c>
    </row>
    <row r="48" spans="1:14" ht="16.5">
      <c r="A48" s="587">
        <v>16</v>
      </c>
      <c r="B48" s="588" t="s">
        <v>58</v>
      </c>
      <c r="C48" s="589">
        <v>139</v>
      </c>
      <c r="D48" s="590">
        <v>6.42</v>
      </c>
      <c r="E48" s="589">
        <v>18</v>
      </c>
      <c r="F48" s="590">
        <v>0.61</v>
      </c>
      <c r="G48" s="589">
        <v>139</v>
      </c>
      <c r="H48" s="590">
        <v>6.42</v>
      </c>
      <c r="I48" s="589">
        <v>18</v>
      </c>
      <c r="J48" s="590">
        <v>0.61</v>
      </c>
      <c r="K48" s="589">
        <f t="shared" si="1"/>
        <v>0</v>
      </c>
      <c r="L48" s="590">
        <f t="shared" si="1"/>
        <v>0</v>
      </c>
      <c r="M48" s="589">
        <f t="shared" si="1"/>
        <v>0</v>
      </c>
      <c r="N48" s="590">
        <f t="shared" si="1"/>
        <v>0</v>
      </c>
    </row>
    <row r="49" spans="1:14" ht="16.5">
      <c r="A49" s="587">
        <v>17</v>
      </c>
      <c r="B49" s="588" t="s">
        <v>59</v>
      </c>
      <c r="C49" s="589">
        <v>7</v>
      </c>
      <c r="D49" s="590">
        <v>0.4</v>
      </c>
      <c r="E49" s="589">
        <v>0</v>
      </c>
      <c r="F49" s="590">
        <v>0</v>
      </c>
      <c r="G49" s="589">
        <v>6</v>
      </c>
      <c r="H49" s="590">
        <v>0.41</v>
      </c>
      <c r="I49" s="589">
        <v>0</v>
      </c>
      <c r="J49" s="590">
        <v>0</v>
      </c>
      <c r="K49" s="589">
        <f t="shared" si="1"/>
        <v>1</v>
      </c>
      <c r="L49" s="590">
        <f t="shared" si="1"/>
        <v>-9.9999999999999534E-3</v>
      </c>
      <c r="M49" s="589">
        <f t="shared" si="1"/>
        <v>0</v>
      </c>
      <c r="N49" s="590">
        <f t="shared" si="1"/>
        <v>0</v>
      </c>
    </row>
    <row r="50" spans="1:14" ht="16.5">
      <c r="A50" s="587">
        <v>18</v>
      </c>
      <c r="B50" s="588" t="s">
        <v>60</v>
      </c>
      <c r="C50" s="589">
        <v>0</v>
      </c>
      <c r="D50" s="590">
        <v>0</v>
      </c>
      <c r="E50" s="589">
        <v>0</v>
      </c>
      <c r="F50" s="590">
        <v>0</v>
      </c>
      <c r="G50" s="589">
        <v>0</v>
      </c>
      <c r="H50" s="590">
        <v>0</v>
      </c>
      <c r="I50" s="589">
        <v>0</v>
      </c>
      <c r="J50" s="590">
        <v>0</v>
      </c>
      <c r="K50" s="589">
        <f t="shared" si="1"/>
        <v>0</v>
      </c>
      <c r="L50" s="590">
        <f t="shared" si="1"/>
        <v>0</v>
      </c>
      <c r="M50" s="589">
        <f t="shared" si="1"/>
        <v>0</v>
      </c>
      <c r="N50" s="590">
        <f t="shared" si="1"/>
        <v>0</v>
      </c>
    </row>
    <row r="51" spans="1:14" s="567" customFormat="1" ht="16.5">
      <c r="A51" s="581"/>
      <c r="B51" s="582" t="s">
        <v>680</v>
      </c>
      <c r="C51" s="589">
        <f>SUM(C33:C50)</f>
        <v>2002</v>
      </c>
      <c r="D51" s="590">
        <f t="shared" ref="D51:J51" si="4">SUM(D33:D50)</f>
        <v>82.536273820000005</v>
      </c>
      <c r="E51" s="589">
        <f t="shared" si="4"/>
        <v>592</v>
      </c>
      <c r="F51" s="590">
        <f t="shared" si="4"/>
        <v>11.812399999999998</v>
      </c>
      <c r="G51" s="589">
        <f t="shared" si="4"/>
        <v>1846</v>
      </c>
      <c r="H51" s="590">
        <f t="shared" si="4"/>
        <v>51.999099999999984</v>
      </c>
      <c r="I51" s="589">
        <f t="shared" si="4"/>
        <v>504</v>
      </c>
      <c r="J51" s="590">
        <f t="shared" si="4"/>
        <v>7.9653</v>
      </c>
      <c r="K51" s="589">
        <f t="shared" si="1"/>
        <v>156</v>
      </c>
      <c r="L51" s="590">
        <f t="shared" si="1"/>
        <v>30.537173820000021</v>
      </c>
      <c r="M51" s="589">
        <f t="shared" si="1"/>
        <v>88</v>
      </c>
      <c r="N51" s="590">
        <f t="shared" si="1"/>
        <v>3.8470999999999984</v>
      </c>
    </row>
    <row r="52" spans="1:14" ht="16.5">
      <c r="A52" s="581" t="s">
        <v>62</v>
      </c>
      <c r="B52" s="582" t="s">
        <v>692</v>
      </c>
      <c r="C52" s="589"/>
      <c r="D52" s="590"/>
      <c r="E52" s="589"/>
      <c r="F52" s="590"/>
      <c r="G52" s="589"/>
      <c r="H52" s="590"/>
      <c r="I52" s="589"/>
      <c r="J52" s="590"/>
      <c r="K52" s="589"/>
      <c r="L52" s="590"/>
      <c r="M52" s="589"/>
      <c r="N52" s="590"/>
    </row>
    <row r="53" spans="1:14" ht="16.5">
      <c r="A53" s="587">
        <v>1</v>
      </c>
      <c r="B53" s="588" t="s">
        <v>64</v>
      </c>
      <c r="C53" s="589">
        <v>1185</v>
      </c>
      <c r="D53" s="590">
        <v>63.52</v>
      </c>
      <c r="E53" s="589">
        <v>327</v>
      </c>
      <c r="F53" s="590">
        <v>5.17</v>
      </c>
      <c r="G53" s="589">
        <v>880</v>
      </c>
      <c r="H53" s="590">
        <v>46.15</v>
      </c>
      <c r="I53" s="589">
        <v>351</v>
      </c>
      <c r="J53" s="590">
        <v>5.63</v>
      </c>
      <c r="K53" s="589">
        <f t="shared" si="1"/>
        <v>305</v>
      </c>
      <c r="L53" s="590">
        <f t="shared" si="1"/>
        <v>17.370000000000005</v>
      </c>
      <c r="M53" s="589">
        <f t="shared" si="1"/>
        <v>-24</v>
      </c>
      <c r="N53" s="590">
        <f t="shared" si="1"/>
        <v>-0.45999999999999996</v>
      </c>
    </row>
    <row r="54" spans="1:14" ht="16.5">
      <c r="A54" s="587">
        <v>2</v>
      </c>
      <c r="B54" s="588" t="s">
        <v>65</v>
      </c>
      <c r="C54" s="589">
        <v>979</v>
      </c>
      <c r="D54" s="590">
        <v>34.33</v>
      </c>
      <c r="E54" s="589">
        <v>1392</v>
      </c>
      <c r="F54" s="590">
        <v>26.89</v>
      </c>
      <c r="G54" s="589">
        <v>674</v>
      </c>
      <c r="H54" s="590">
        <v>20.91</v>
      </c>
      <c r="I54" s="589">
        <v>791</v>
      </c>
      <c r="J54" s="590">
        <v>13.55</v>
      </c>
      <c r="K54" s="589">
        <f t="shared" si="1"/>
        <v>305</v>
      </c>
      <c r="L54" s="590">
        <f t="shared" si="1"/>
        <v>13.419999999999998</v>
      </c>
      <c r="M54" s="589">
        <f t="shared" si="1"/>
        <v>601</v>
      </c>
      <c r="N54" s="590">
        <f t="shared" si="1"/>
        <v>13.34</v>
      </c>
    </row>
    <row r="55" spans="1:14" ht="16.5">
      <c r="A55" s="587">
        <v>3</v>
      </c>
      <c r="B55" s="588" t="s">
        <v>66</v>
      </c>
      <c r="C55" s="589">
        <v>2522</v>
      </c>
      <c r="D55" s="590">
        <v>59.360900000000001</v>
      </c>
      <c r="E55" s="589">
        <v>1845</v>
      </c>
      <c r="F55" s="590">
        <v>31.863499999999998</v>
      </c>
      <c r="G55" s="589">
        <v>2443</v>
      </c>
      <c r="H55" s="590">
        <v>55.32</v>
      </c>
      <c r="I55" s="589">
        <v>1678</v>
      </c>
      <c r="J55" s="590">
        <v>28.37</v>
      </c>
      <c r="K55" s="589">
        <f t="shared" si="1"/>
        <v>79</v>
      </c>
      <c r="L55" s="590">
        <f t="shared" si="1"/>
        <v>4.0409000000000006</v>
      </c>
      <c r="M55" s="589">
        <f t="shared" si="1"/>
        <v>167</v>
      </c>
      <c r="N55" s="590">
        <f t="shared" si="1"/>
        <v>3.4934999999999974</v>
      </c>
    </row>
    <row r="56" spans="1:14" s="567" customFormat="1" ht="16.5">
      <c r="A56" s="581"/>
      <c r="B56" s="582" t="s">
        <v>67</v>
      </c>
      <c r="C56" s="589">
        <f>SUM(C53:C55)</f>
        <v>4686</v>
      </c>
      <c r="D56" s="590">
        <f t="shared" ref="D56:J56" si="5">SUM(D53:D55)</f>
        <v>157.21089999999998</v>
      </c>
      <c r="E56" s="589">
        <f t="shared" si="5"/>
        <v>3564</v>
      </c>
      <c r="F56" s="590">
        <f t="shared" si="5"/>
        <v>63.923500000000004</v>
      </c>
      <c r="G56" s="589">
        <f t="shared" si="5"/>
        <v>3997</v>
      </c>
      <c r="H56" s="590">
        <f t="shared" si="5"/>
        <v>122.38</v>
      </c>
      <c r="I56" s="589">
        <f t="shared" si="5"/>
        <v>2820</v>
      </c>
      <c r="J56" s="590">
        <f t="shared" si="5"/>
        <v>47.55</v>
      </c>
      <c r="K56" s="589">
        <f t="shared" si="1"/>
        <v>689</v>
      </c>
      <c r="L56" s="590">
        <f t="shared" si="1"/>
        <v>34.830899999999986</v>
      </c>
      <c r="M56" s="589">
        <f t="shared" si="1"/>
        <v>744</v>
      </c>
      <c r="N56" s="590">
        <f t="shared" si="1"/>
        <v>16.373500000000007</v>
      </c>
    </row>
    <row r="57" spans="1:14" s="567" customFormat="1" ht="16.5">
      <c r="A57" s="1019" t="s">
        <v>681</v>
      </c>
      <c r="B57" s="1019"/>
      <c r="C57" s="589">
        <f>C13+C31+C51+C56</f>
        <v>26177</v>
      </c>
      <c r="D57" s="590">
        <f t="shared" ref="D57:N57" si="6">D13+D31+D51+D56</f>
        <v>1462.82471246</v>
      </c>
      <c r="E57" s="589">
        <f t="shared" si="6"/>
        <v>23311</v>
      </c>
      <c r="F57" s="590">
        <f t="shared" si="6"/>
        <v>452.05132800000001</v>
      </c>
      <c r="G57" s="589">
        <f t="shared" si="6"/>
        <v>24329</v>
      </c>
      <c r="H57" s="590">
        <f t="shared" si="6"/>
        <v>1321.0480000000002</v>
      </c>
      <c r="I57" s="589">
        <f t="shared" si="6"/>
        <v>41154</v>
      </c>
      <c r="J57" s="590">
        <f t="shared" si="6"/>
        <v>462.99240000000003</v>
      </c>
      <c r="K57" s="589">
        <f t="shared" si="6"/>
        <v>1848</v>
      </c>
      <c r="L57" s="590">
        <f t="shared" si="6"/>
        <v>141.77671245999989</v>
      </c>
      <c r="M57" s="589">
        <f t="shared" si="6"/>
        <v>-17843</v>
      </c>
      <c r="N57" s="590">
        <f t="shared" si="6"/>
        <v>-10.94107199999997</v>
      </c>
    </row>
    <row r="58" spans="1:14" ht="16.5">
      <c r="A58" s="581" t="s">
        <v>70</v>
      </c>
      <c r="B58" s="582" t="s">
        <v>682</v>
      </c>
      <c r="C58" s="589"/>
      <c r="D58" s="590"/>
      <c r="E58" s="589"/>
      <c r="F58" s="590"/>
      <c r="G58" s="589"/>
      <c r="H58" s="590"/>
      <c r="I58" s="589"/>
      <c r="J58" s="590"/>
      <c r="K58" s="589"/>
      <c r="L58" s="590"/>
      <c r="M58" s="589"/>
      <c r="N58" s="590"/>
    </row>
    <row r="59" spans="1:14" ht="16.5">
      <c r="A59" s="587">
        <v>1</v>
      </c>
      <c r="B59" s="588" t="s">
        <v>72</v>
      </c>
      <c r="C59" s="589">
        <v>0</v>
      </c>
      <c r="D59" s="590">
        <v>0</v>
      </c>
      <c r="E59" s="589">
        <v>0</v>
      </c>
      <c r="F59" s="590">
        <v>0</v>
      </c>
      <c r="G59" s="589">
        <v>0</v>
      </c>
      <c r="H59" s="590">
        <v>0</v>
      </c>
      <c r="I59" s="589">
        <v>0</v>
      </c>
      <c r="J59" s="590">
        <v>0</v>
      </c>
      <c r="K59" s="589">
        <f t="shared" si="1"/>
        <v>0</v>
      </c>
      <c r="L59" s="590">
        <f t="shared" si="1"/>
        <v>0</v>
      </c>
      <c r="M59" s="589">
        <f t="shared" si="1"/>
        <v>0</v>
      </c>
      <c r="N59" s="590">
        <f t="shared" si="1"/>
        <v>0</v>
      </c>
    </row>
    <row r="60" spans="1:14" ht="16.5">
      <c r="A60" s="587">
        <v>2</v>
      </c>
      <c r="B60" s="588" t="s">
        <v>73</v>
      </c>
      <c r="C60" s="589">
        <v>2139</v>
      </c>
      <c r="D60" s="590">
        <v>65.47</v>
      </c>
      <c r="E60" s="589">
        <v>6</v>
      </c>
      <c r="F60" s="590">
        <v>34.42</v>
      </c>
      <c r="G60" s="589">
        <v>2139</v>
      </c>
      <c r="H60" s="590">
        <v>65.47</v>
      </c>
      <c r="I60" s="589">
        <v>9</v>
      </c>
      <c r="J60" s="590">
        <v>4.51</v>
      </c>
      <c r="K60" s="589">
        <f t="shared" si="1"/>
        <v>0</v>
      </c>
      <c r="L60" s="590">
        <f t="shared" si="1"/>
        <v>0</v>
      </c>
      <c r="M60" s="589">
        <f t="shared" si="1"/>
        <v>-3</v>
      </c>
      <c r="N60" s="590">
        <f t="shared" si="1"/>
        <v>29.910000000000004</v>
      </c>
    </row>
    <row r="61" spans="1:14" ht="16.5">
      <c r="A61" s="587">
        <v>3</v>
      </c>
      <c r="B61" s="588" t="s">
        <v>74</v>
      </c>
      <c r="C61" s="589">
        <v>0</v>
      </c>
      <c r="D61" s="590">
        <v>0</v>
      </c>
      <c r="E61" s="589">
        <v>0</v>
      </c>
      <c r="F61" s="590">
        <v>0</v>
      </c>
      <c r="G61" s="589">
        <v>0</v>
      </c>
      <c r="H61" s="590">
        <v>0</v>
      </c>
      <c r="I61" s="589">
        <v>0</v>
      </c>
      <c r="J61" s="590">
        <v>0</v>
      </c>
      <c r="K61" s="589">
        <f t="shared" si="1"/>
        <v>0</v>
      </c>
      <c r="L61" s="590">
        <f t="shared" si="1"/>
        <v>0</v>
      </c>
      <c r="M61" s="589">
        <f t="shared" si="1"/>
        <v>0</v>
      </c>
      <c r="N61" s="590">
        <f t="shared" si="1"/>
        <v>0</v>
      </c>
    </row>
    <row r="62" spans="1:14" s="567" customFormat="1" ht="16.5">
      <c r="A62" s="581"/>
      <c r="B62" s="582" t="s">
        <v>75</v>
      </c>
      <c r="C62" s="589">
        <f t="shared" ref="C62:N62" si="7">SUM(C59:C61)</f>
        <v>2139</v>
      </c>
      <c r="D62" s="590">
        <f t="shared" si="7"/>
        <v>65.47</v>
      </c>
      <c r="E62" s="589">
        <f t="shared" si="7"/>
        <v>6</v>
      </c>
      <c r="F62" s="590">
        <f t="shared" si="7"/>
        <v>34.42</v>
      </c>
      <c r="G62" s="589">
        <f t="shared" si="7"/>
        <v>2139</v>
      </c>
      <c r="H62" s="590">
        <f t="shared" si="7"/>
        <v>65.47</v>
      </c>
      <c r="I62" s="589">
        <f t="shared" si="7"/>
        <v>9</v>
      </c>
      <c r="J62" s="590">
        <f t="shared" si="7"/>
        <v>4.51</v>
      </c>
      <c r="K62" s="589">
        <f t="shared" si="7"/>
        <v>0</v>
      </c>
      <c r="L62" s="590">
        <f t="shared" si="7"/>
        <v>0</v>
      </c>
      <c r="M62" s="589">
        <f t="shared" si="7"/>
        <v>-3</v>
      </c>
      <c r="N62" s="590">
        <f t="shared" si="7"/>
        <v>29.910000000000004</v>
      </c>
    </row>
    <row r="63" spans="1:14" ht="16.5">
      <c r="A63" s="581"/>
      <c r="B63" s="582" t="s">
        <v>683</v>
      </c>
      <c r="C63" s="589"/>
      <c r="D63" s="590"/>
      <c r="E63" s="589"/>
      <c r="F63" s="590"/>
      <c r="G63" s="589"/>
      <c r="H63" s="590"/>
      <c r="I63" s="589"/>
      <c r="J63" s="590"/>
      <c r="K63" s="589"/>
      <c r="L63" s="590"/>
      <c r="M63" s="589"/>
      <c r="N63" s="590"/>
    </row>
    <row r="64" spans="1:14" ht="16.5">
      <c r="A64" s="587" t="s">
        <v>76</v>
      </c>
      <c r="B64" s="591" t="s">
        <v>77</v>
      </c>
      <c r="C64" s="589">
        <v>0</v>
      </c>
      <c r="D64" s="590">
        <v>0</v>
      </c>
      <c r="E64" s="589">
        <v>0</v>
      </c>
      <c r="F64" s="590">
        <v>0</v>
      </c>
      <c r="G64" s="589">
        <v>0</v>
      </c>
      <c r="H64" s="590">
        <v>0</v>
      </c>
      <c r="I64" s="589">
        <v>0</v>
      </c>
      <c r="J64" s="590">
        <v>0</v>
      </c>
      <c r="K64" s="589">
        <f t="shared" si="1"/>
        <v>0</v>
      </c>
      <c r="L64" s="590">
        <f t="shared" si="1"/>
        <v>0</v>
      </c>
      <c r="M64" s="589">
        <f t="shared" si="1"/>
        <v>0</v>
      </c>
      <c r="N64" s="590">
        <f t="shared" si="1"/>
        <v>0</v>
      </c>
    </row>
    <row r="65" spans="1:14" s="567" customFormat="1" ht="16.5">
      <c r="A65" s="581"/>
      <c r="B65" s="582" t="s">
        <v>684</v>
      </c>
      <c r="C65" s="589">
        <f>SUM(C64)</f>
        <v>0</v>
      </c>
      <c r="D65" s="590">
        <f t="shared" ref="D65:J65" si="8">SUM(D64)</f>
        <v>0</v>
      </c>
      <c r="E65" s="589">
        <f t="shared" si="8"/>
        <v>0</v>
      </c>
      <c r="F65" s="590">
        <f t="shared" si="8"/>
        <v>0</v>
      </c>
      <c r="G65" s="589">
        <f t="shared" si="8"/>
        <v>0</v>
      </c>
      <c r="H65" s="590">
        <f t="shared" si="8"/>
        <v>0</v>
      </c>
      <c r="I65" s="589">
        <f t="shared" si="8"/>
        <v>0</v>
      </c>
      <c r="J65" s="590">
        <f t="shared" si="8"/>
        <v>0</v>
      </c>
      <c r="K65" s="589">
        <f t="shared" si="1"/>
        <v>0</v>
      </c>
      <c r="L65" s="590">
        <f t="shared" si="1"/>
        <v>0</v>
      </c>
      <c r="M65" s="589">
        <f t="shared" si="1"/>
        <v>0</v>
      </c>
      <c r="N65" s="590">
        <f t="shared" si="1"/>
        <v>0</v>
      </c>
    </row>
    <row r="66" spans="1:14" ht="16.5">
      <c r="A66" s="581" t="s">
        <v>79</v>
      </c>
      <c r="B66" s="592" t="s">
        <v>693</v>
      </c>
      <c r="C66" s="589"/>
      <c r="D66" s="590"/>
      <c r="E66" s="589"/>
      <c r="F66" s="590"/>
      <c r="G66" s="589"/>
      <c r="H66" s="590"/>
      <c r="I66" s="589"/>
      <c r="J66" s="590"/>
      <c r="K66" s="589"/>
      <c r="L66" s="590"/>
      <c r="M66" s="589"/>
      <c r="N66" s="590"/>
    </row>
    <row r="67" spans="1:14" ht="16.5">
      <c r="A67" s="587">
        <v>1</v>
      </c>
      <c r="B67" s="591" t="s">
        <v>81</v>
      </c>
      <c r="C67" s="589">
        <v>8</v>
      </c>
      <c r="D67" s="590">
        <v>1.1200000000000001</v>
      </c>
      <c r="E67" s="589">
        <v>0</v>
      </c>
      <c r="F67" s="590">
        <v>0</v>
      </c>
      <c r="G67" s="589">
        <v>0</v>
      </c>
      <c r="H67" s="590">
        <v>0</v>
      </c>
      <c r="I67" s="589">
        <v>0</v>
      </c>
      <c r="J67" s="590">
        <v>0</v>
      </c>
      <c r="K67" s="589">
        <f t="shared" si="1"/>
        <v>8</v>
      </c>
      <c r="L67" s="590">
        <f t="shared" si="1"/>
        <v>1.1200000000000001</v>
      </c>
      <c r="M67" s="589">
        <f t="shared" si="1"/>
        <v>0</v>
      </c>
      <c r="N67" s="590">
        <f t="shared" si="1"/>
        <v>0</v>
      </c>
    </row>
    <row r="68" spans="1:14" ht="16.5">
      <c r="A68" s="587">
        <v>2</v>
      </c>
      <c r="B68" s="591" t="s">
        <v>82</v>
      </c>
      <c r="C68" s="589">
        <v>228</v>
      </c>
      <c r="D68" s="590">
        <v>0.56000000000000005</v>
      </c>
      <c r="E68" s="589">
        <v>0</v>
      </c>
      <c r="F68" s="590">
        <v>0</v>
      </c>
      <c r="G68" s="589">
        <v>0</v>
      </c>
      <c r="H68" s="590">
        <v>0</v>
      </c>
      <c r="I68" s="589">
        <v>0</v>
      </c>
      <c r="J68" s="590">
        <v>0</v>
      </c>
      <c r="K68" s="589">
        <f t="shared" si="1"/>
        <v>228</v>
      </c>
      <c r="L68" s="590">
        <f t="shared" si="1"/>
        <v>0.56000000000000005</v>
      </c>
      <c r="M68" s="589">
        <f t="shared" si="1"/>
        <v>0</v>
      </c>
      <c r="N68" s="590">
        <f t="shared" si="1"/>
        <v>0</v>
      </c>
    </row>
    <row r="69" spans="1:14" s="567" customFormat="1" ht="16.5">
      <c r="A69" s="581"/>
      <c r="B69" s="582" t="s">
        <v>119</v>
      </c>
      <c r="C69" s="589">
        <f>SUM(C67:C68)</f>
        <v>236</v>
      </c>
      <c r="D69" s="590">
        <f t="shared" ref="D69:J69" si="9">SUM(D67:D68)</f>
        <v>1.6800000000000002</v>
      </c>
      <c r="E69" s="589">
        <f t="shared" si="9"/>
        <v>0</v>
      </c>
      <c r="F69" s="590">
        <f t="shared" si="9"/>
        <v>0</v>
      </c>
      <c r="G69" s="589">
        <f t="shared" si="9"/>
        <v>0</v>
      </c>
      <c r="H69" s="590">
        <f t="shared" si="9"/>
        <v>0</v>
      </c>
      <c r="I69" s="589">
        <f t="shared" si="9"/>
        <v>0</v>
      </c>
      <c r="J69" s="590">
        <f t="shared" si="9"/>
        <v>0</v>
      </c>
      <c r="K69" s="589">
        <f t="shared" si="1"/>
        <v>236</v>
      </c>
      <c r="L69" s="590">
        <f t="shared" si="1"/>
        <v>1.6800000000000002</v>
      </c>
      <c r="M69" s="589">
        <f t="shared" si="1"/>
        <v>0</v>
      </c>
      <c r="N69" s="590">
        <f t="shared" si="1"/>
        <v>0</v>
      </c>
    </row>
    <row r="70" spans="1:14" s="567" customFormat="1" ht="16.5">
      <c r="A70" s="581"/>
      <c r="B70" s="582" t="s">
        <v>130</v>
      </c>
      <c r="C70" s="589">
        <f>C57+C62+C65+C69</f>
        <v>28552</v>
      </c>
      <c r="D70" s="590">
        <f t="shared" ref="D70:N70" si="10">D57+D62+D65+D69</f>
        <v>1529.9747124600001</v>
      </c>
      <c r="E70" s="589">
        <f t="shared" si="10"/>
        <v>23317</v>
      </c>
      <c r="F70" s="590">
        <f t="shared" si="10"/>
        <v>486.47132800000003</v>
      </c>
      <c r="G70" s="589">
        <f t="shared" si="10"/>
        <v>26468</v>
      </c>
      <c r="H70" s="590">
        <f t="shared" si="10"/>
        <v>1386.5180000000003</v>
      </c>
      <c r="I70" s="589">
        <f t="shared" si="10"/>
        <v>41163</v>
      </c>
      <c r="J70" s="590">
        <f t="shared" si="10"/>
        <v>467.50240000000002</v>
      </c>
      <c r="K70" s="589">
        <f t="shared" si="10"/>
        <v>2084</v>
      </c>
      <c r="L70" s="590">
        <f t="shared" si="10"/>
        <v>143.45671245999989</v>
      </c>
      <c r="M70" s="589">
        <f t="shared" si="10"/>
        <v>-17846</v>
      </c>
      <c r="N70" s="590">
        <f t="shared" si="10"/>
        <v>18.968928000000034</v>
      </c>
    </row>
  </sheetData>
  <mergeCells count="15">
    <mergeCell ref="A1:N1"/>
    <mergeCell ref="A2:N2"/>
    <mergeCell ref="A3:N3"/>
    <mergeCell ref="C4:F4"/>
    <mergeCell ref="G4:J4"/>
    <mergeCell ref="K4:N4"/>
    <mergeCell ref="K5:L5"/>
    <mergeCell ref="M5:N5"/>
    <mergeCell ref="A57:B57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68"/>
  <sheetViews>
    <sheetView workbookViewId="0">
      <selection activeCell="S20" sqref="S20"/>
    </sheetView>
  </sheetViews>
  <sheetFormatPr defaultRowHeight="15"/>
  <cols>
    <col min="1" max="1" width="3.85546875" style="604" bestFit="1" customWidth="1"/>
    <col min="2" max="2" width="31.28515625" style="151" customWidth="1"/>
    <col min="3" max="3" width="6.42578125" style="151" bestFit="1" customWidth="1"/>
    <col min="4" max="4" width="11.28515625" style="379" bestFit="1" customWidth="1"/>
    <col min="5" max="5" width="6.42578125" style="151" bestFit="1" customWidth="1"/>
    <col min="6" max="6" width="11.28515625" style="379" bestFit="1" customWidth="1"/>
    <col min="7" max="7" width="6.42578125" style="151" bestFit="1" customWidth="1"/>
    <col min="8" max="11" width="11.28515625" style="379" bestFit="1" customWidth="1"/>
    <col min="12" max="13" width="8.85546875" style="380" bestFit="1" customWidth="1"/>
    <col min="14" max="14" width="9.7109375" style="380" customWidth="1"/>
    <col min="15" max="16" width="9.140625" style="593" customWidth="1"/>
    <col min="17" max="16384" width="9.140625" style="593"/>
  </cols>
  <sheetData>
    <row r="1" spans="1:14" ht="23.25">
      <c r="A1" s="1028" t="s">
        <v>694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9"/>
    </row>
    <row r="2" spans="1:14" ht="18">
      <c r="A2" s="1030" t="s">
        <v>695</v>
      </c>
      <c r="B2" s="1030"/>
      <c r="C2" s="1030"/>
      <c r="D2" s="1030"/>
      <c r="E2" s="1030"/>
      <c r="F2" s="1030"/>
      <c r="G2" s="1030"/>
      <c r="H2" s="1030"/>
      <c r="I2" s="1030"/>
      <c r="J2" s="1030"/>
      <c r="K2" s="1030"/>
      <c r="L2" s="1030"/>
      <c r="M2" s="1030"/>
      <c r="N2" s="1031"/>
    </row>
    <row r="3" spans="1:14" ht="15.75">
      <c r="A3" s="1032" t="s">
        <v>88</v>
      </c>
      <c r="B3" s="1034" t="s">
        <v>94</v>
      </c>
      <c r="C3" s="1018" t="s">
        <v>696</v>
      </c>
      <c r="D3" s="1018"/>
      <c r="E3" s="1018"/>
      <c r="F3" s="1018"/>
      <c r="G3" s="1018"/>
      <c r="H3" s="1018"/>
      <c r="I3" s="1036" t="s">
        <v>697</v>
      </c>
      <c r="J3" s="1036"/>
      <c r="K3" s="1036"/>
      <c r="L3" s="1037" t="s">
        <v>698</v>
      </c>
      <c r="M3" s="1037"/>
      <c r="N3" s="1037"/>
    </row>
    <row r="4" spans="1:14" ht="15.75">
      <c r="A4" s="1033"/>
      <c r="B4" s="1035"/>
      <c r="C4" s="1038" t="s">
        <v>699</v>
      </c>
      <c r="D4" s="1038"/>
      <c r="E4" s="1038" t="s">
        <v>700</v>
      </c>
      <c r="F4" s="1038"/>
      <c r="G4" s="1038" t="s">
        <v>701</v>
      </c>
      <c r="H4" s="1038"/>
      <c r="I4" s="275" t="s">
        <v>699</v>
      </c>
      <c r="J4" s="275" t="s">
        <v>700</v>
      </c>
      <c r="K4" s="275" t="s">
        <v>701</v>
      </c>
      <c r="L4" s="594" t="s">
        <v>699</v>
      </c>
      <c r="M4" s="594" t="s">
        <v>700</v>
      </c>
      <c r="N4" s="594" t="s">
        <v>701</v>
      </c>
    </row>
    <row r="5" spans="1:14" s="598" customFormat="1" ht="15.75">
      <c r="A5" s="595" t="s">
        <v>141</v>
      </c>
      <c r="B5" s="477" t="s">
        <v>16</v>
      </c>
      <c r="C5" s="596" t="s">
        <v>105</v>
      </c>
      <c r="D5" s="597" t="s">
        <v>702</v>
      </c>
      <c r="E5" s="596" t="s">
        <v>105</v>
      </c>
      <c r="F5" s="597" t="s">
        <v>702</v>
      </c>
      <c r="G5" s="596" t="s">
        <v>105</v>
      </c>
      <c r="H5" s="597" t="s">
        <v>702</v>
      </c>
      <c r="I5" s="597" t="s">
        <v>702</v>
      </c>
      <c r="J5" s="597" t="s">
        <v>702</v>
      </c>
      <c r="K5" s="597" t="s">
        <v>702</v>
      </c>
      <c r="L5" s="149" t="s">
        <v>703</v>
      </c>
      <c r="M5" s="149" t="s">
        <v>703</v>
      </c>
      <c r="N5" s="149" t="s">
        <v>703</v>
      </c>
    </row>
    <row r="6" spans="1:14">
      <c r="A6" s="160">
        <v>1</v>
      </c>
      <c r="B6" s="599" t="str">
        <f>[6]GSS!B6</f>
        <v>Canara Bank</v>
      </c>
      <c r="C6" s="161">
        <f>[6]GSS!CW6</f>
        <v>1940</v>
      </c>
      <c r="D6" s="258">
        <f>[6]GSS!CX6</f>
        <v>10148</v>
      </c>
      <c r="E6" s="161">
        <f>[6]GSS!CY6</f>
        <v>160</v>
      </c>
      <c r="F6" s="258">
        <f>[6]GSS!CZ6</f>
        <v>836</v>
      </c>
      <c r="G6" s="161">
        <f>[6]GSS!DA6</f>
        <v>182</v>
      </c>
      <c r="H6" s="258">
        <f>[6]GSS!DB6</f>
        <v>955</v>
      </c>
      <c r="I6" s="258">
        <f>[6]GSS!DC6</f>
        <v>3550</v>
      </c>
      <c r="J6" s="258">
        <f>[6]GSS!DD6</f>
        <v>292</v>
      </c>
      <c r="K6" s="258">
        <f>[6]GSS!DE6</f>
        <v>334</v>
      </c>
      <c r="L6" s="600">
        <f>[6]GSS!DF6</f>
        <v>34.98226251478124</v>
      </c>
      <c r="M6" s="600">
        <f>[6]GSS!DG6</f>
        <v>34.928229665071768</v>
      </c>
      <c r="N6" s="600">
        <f>[6]GSS!DH6</f>
        <v>34.973821989528794</v>
      </c>
    </row>
    <row r="7" spans="1:14">
      <c r="A7" s="160">
        <v>2</v>
      </c>
      <c r="B7" s="599" t="str">
        <f>[6]GSS!B7</f>
        <v>Corporation Bank</v>
      </c>
      <c r="C7" s="161">
        <f>[6]GSS!CW7</f>
        <v>232</v>
      </c>
      <c r="D7" s="258">
        <f>[6]GSS!CX7</f>
        <v>1188</v>
      </c>
      <c r="E7" s="161">
        <f>[6]GSS!CY7</f>
        <v>0</v>
      </c>
      <c r="F7" s="258">
        <f>[6]GSS!CZ7</f>
        <v>0</v>
      </c>
      <c r="G7" s="161">
        <f>[6]GSS!DA7</f>
        <v>155</v>
      </c>
      <c r="H7" s="258">
        <f>[6]GSS!DB7</f>
        <v>1073</v>
      </c>
      <c r="I7" s="258">
        <f>[6]GSS!DC7</f>
        <v>0</v>
      </c>
      <c r="J7" s="258">
        <f>[6]GSS!DD7</f>
        <v>0</v>
      </c>
      <c r="K7" s="258">
        <f>[6]GSS!DE7</f>
        <v>0</v>
      </c>
      <c r="L7" s="600">
        <f>[6]GSS!DF7</f>
        <v>0</v>
      </c>
      <c r="M7" s="600" t="e">
        <f>[6]GSS!DG7</f>
        <v>#DIV/0!</v>
      </c>
      <c r="N7" s="600">
        <f>[6]GSS!DH7</f>
        <v>0</v>
      </c>
    </row>
    <row r="8" spans="1:14">
      <c r="A8" s="160">
        <v>3</v>
      </c>
      <c r="B8" s="599" t="str">
        <f>[6]GSS!B8</f>
        <v>Syndicate Bank</v>
      </c>
      <c r="C8" s="161">
        <f>[6]GSS!CW8</f>
        <v>356</v>
      </c>
      <c r="D8" s="258">
        <f>[6]GSS!CX8</f>
        <v>2210</v>
      </c>
      <c r="E8" s="161">
        <f>[6]GSS!CY8</f>
        <v>102</v>
      </c>
      <c r="F8" s="258">
        <f>[6]GSS!CZ8</f>
        <v>624</v>
      </c>
      <c r="G8" s="161">
        <f>[6]GSS!DA8</f>
        <v>611</v>
      </c>
      <c r="H8" s="258">
        <f>[6]GSS!DB8</f>
        <v>5134</v>
      </c>
      <c r="I8" s="258">
        <f>[6]GSS!DC8</f>
        <v>321</v>
      </c>
      <c r="J8" s="258">
        <f>[6]GSS!DD8</f>
        <v>112</v>
      </c>
      <c r="K8" s="258">
        <f>[6]GSS!DE8</f>
        <v>452</v>
      </c>
      <c r="L8" s="600">
        <f>[6]GSS!DF8</f>
        <v>14.524886877828056</v>
      </c>
      <c r="M8" s="600">
        <f>[6]GSS!DG8</f>
        <v>17.948717948717949</v>
      </c>
      <c r="N8" s="600">
        <f>[6]GSS!DH8</f>
        <v>8.8040514218932611</v>
      </c>
    </row>
    <row r="9" spans="1:14">
      <c r="A9" s="160">
        <v>4</v>
      </c>
      <c r="B9" s="599" t="str">
        <f>[6]GSS!B9</f>
        <v>State Bank of India</v>
      </c>
      <c r="C9" s="161">
        <f>[6]GSS!CW9</f>
        <v>581</v>
      </c>
      <c r="D9" s="258">
        <f>[6]GSS!CX9</f>
        <v>2388</v>
      </c>
      <c r="E9" s="161">
        <f>[6]GSS!CY9</f>
        <v>120</v>
      </c>
      <c r="F9" s="258">
        <f>[6]GSS!CZ9</f>
        <v>457</v>
      </c>
      <c r="G9" s="161">
        <f>[6]GSS!DA9</f>
        <v>1943</v>
      </c>
      <c r="H9" s="258">
        <f>[6]GSS!DB9</f>
        <v>8202</v>
      </c>
      <c r="I9" s="258">
        <f>[6]GSS!DC9</f>
        <v>95</v>
      </c>
      <c r="J9" s="258">
        <f>[6]GSS!DD9</f>
        <v>18</v>
      </c>
      <c r="K9" s="258">
        <f>[6]GSS!DE9</f>
        <v>706</v>
      </c>
      <c r="L9" s="600">
        <f>[6]GSS!DF9</f>
        <v>3.9782244556113908</v>
      </c>
      <c r="M9" s="600">
        <f>[6]GSS!DG9</f>
        <v>3.9387308533916849</v>
      </c>
      <c r="N9" s="600">
        <f>[6]GSS!DH9</f>
        <v>8.6076566691050953</v>
      </c>
    </row>
    <row r="10" spans="1:14">
      <c r="A10" s="160">
        <v>5</v>
      </c>
      <c r="B10" s="599" t="str">
        <f>[6]GSS!B10</f>
        <v>Vijaya Bank</v>
      </c>
      <c r="C10" s="161">
        <f>[6]GSS!CW10</f>
        <v>106</v>
      </c>
      <c r="D10" s="258">
        <f>[6]GSS!CX10</f>
        <v>838.61</v>
      </c>
      <c r="E10" s="161">
        <f>[6]GSS!CY10</f>
        <v>238</v>
      </c>
      <c r="F10" s="258">
        <f>[6]GSS!CZ10</f>
        <v>1259.6300000000001</v>
      </c>
      <c r="G10" s="161">
        <f>[6]GSS!DA10</f>
        <v>554</v>
      </c>
      <c r="H10" s="258">
        <f>[6]GSS!DB10</f>
        <v>2549.85</v>
      </c>
      <c r="I10" s="258">
        <f>[6]GSS!DC10</f>
        <v>105.26</v>
      </c>
      <c r="J10" s="258">
        <f>[6]GSS!DD10</f>
        <v>157.6</v>
      </c>
      <c r="K10" s="258">
        <f>[6]GSS!DE10</f>
        <v>318.68</v>
      </c>
      <c r="L10" s="600">
        <f>[6]GSS!DF10</f>
        <v>12.551722493173228</v>
      </c>
      <c r="M10" s="600">
        <f>[6]GSS!DG10</f>
        <v>12.511610552305042</v>
      </c>
      <c r="N10" s="600">
        <f>[6]GSS!DH10</f>
        <v>12.497990077847717</v>
      </c>
    </row>
    <row r="11" spans="1:14" s="598" customFormat="1" ht="15.75">
      <c r="A11" s="595"/>
      <c r="B11" s="477" t="s">
        <v>22</v>
      </c>
      <c r="C11" s="477">
        <f>[6]GSS!CW11</f>
        <v>3215</v>
      </c>
      <c r="D11" s="275">
        <f>[6]GSS!CX11</f>
        <v>16772.61</v>
      </c>
      <c r="E11" s="477">
        <f>[6]GSS!CY11</f>
        <v>620</v>
      </c>
      <c r="F11" s="275">
        <f>[6]GSS!CZ11</f>
        <v>3176.63</v>
      </c>
      <c r="G11" s="477">
        <f>[6]GSS!DA11</f>
        <v>3445</v>
      </c>
      <c r="H11" s="275">
        <f>[6]GSS!DB11</f>
        <v>17913.849999999999</v>
      </c>
      <c r="I11" s="275">
        <f>[6]GSS!DC11</f>
        <v>4071.26</v>
      </c>
      <c r="J11" s="275">
        <f>[6]GSS!DD11</f>
        <v>579.6</v>
      </c>
      <c r="K11" s="275">
        <f>[6]GSS!DE11</f>
        <v>1810.68</v>
      </c>
      <c r="L11" s="594">
        <f>[6]GSS!DF11</f>
        <v>24.273264566456863</v>
      </c>
      <c r="M11" s="594">
        <f>[6]GSS!DG11</f>
        <v>18.245751000273874</v>
      </c>
      <c r="N11" s="594">
        <f>[6]GSS!DH11</f>
        <v>10.107709956262893</v>
      </c>
    </row>
    <row r="12" spans="1:14" ht="15.75">
      <c r="A12" s="156"/>
      <c r="B12" s="477" t="s">
        <v>468</v>
      </c>
      <c r="C12" s="161"/>
      <c r="D12" s="258"/>
      <c r="E12" s="161"/>
      <c r="F12" s="258"/>
      <c r="G12" s="161"/>
      <c r="H12" s="258"/>
      <c r="I12" s="258"/>
      <c r="J12" s="258"/>
      <c r="K12" s="258"/>
      <c r="L12" s="600"/>
      <c r="M12" s="600"/>
      <c r="N12" s="600"/>
    </row>
    <row r="13" spans="1:14">
      <c r="A13" s="160">
        <v>6</v>
      </c>
      <c r="B13" s="599" t="str">
        <f>[6]GSS!B13</f>
        <v>Allahabad Bank</v>
      </c>
      <c r="C13" s="161">
        <f>[6]GSS!CW13</f>
        <v>0</v>
      </c>
      <c r="D13" s="258">
        <f>[6]GSS!CX13</f>
        <v>0</v>
      </c>
      <c r="E13" s="161">
        <f>[6]GSS!CY13</f>
        <v>0</v>
      </c>
      <c r="F13" s="258">
        <f>[6]GSS!CZ13</f>
        <v>0</v>
      </c>
      <c r="G13" s="161">
        <f>[6]GSS!DA13</f>
        <v>48</v>
      </c>
      <c r="H13" s="258">
        <f>[6]GSS!DB13</f>
        <v>271</v>
      </c>
      <c r="I13" s="258">
        <f>[6]GSS!DC13</f>
        <v>0</v>
      </c>
      <c r="J13" s="258">
        <f>[6]GSS!DD13</f>
        <v>0</v>
      </c>
      <c r="K13" s="258">
        <f>[6]GSS!DE13</f>
        <v>23.08</v>
      </c>
      <c r="L13" s="600" t="e">
        <f>[6]GSS!DF13</f>
        <v>#DIV/0!</v>
      </c>
      <c r="M13" s="600" t="e">
        <f>[6]GSS!DG13</f>
        <v>#DIV/0!</v>
      </c>
      <c r="N13" s="600">
        <f>[6]GSS!DH13</f>
        <v>8.5166051660516597</v>
      </c>
    </row>
    <row r="14" spans="1:14">
      <c r="A14" s="160">
        <v>7</v>
      </c>
      <c r="B14" s="599" t="str">
        <f>[6]GSS!B14</f>
        <v>Andhrabank</v>
      </c>
      <c r="C14" s="161">
        <f>[6]GSS!CW14</f>
        <v>0</v>
      </c>
      <c r="D14" s="258">
        <f>[6]GSS!CX14</f>
        <v>0</v>
      </c>
      <c r="E14" s="161">
        <f>[6]GSS!CY14</f>
        <v>0</v>
      </c>
      <c r="F14" s="258">
        <f>[6]GSS!CZ14</f>
        <v>0</v>
      </c>
      <c r="G14" s="161">
        <f>[6]GSS!DA14</f>
        <v>112</v>
      </c>
      <c r="H14" s="258">
        <f>[6]GSS!DB14</f>
        <v>542</v>
      </c>
      <c r="I14" s="258">
        <f>[6]GSS!DC14</f>
        <v>0</v>
      </c>
      <c r="J14" s="258">
        <f>[6]GSS!DD14</f>
        <v>0</v>
      </c>
      <c r="K14" s="258">
        <f>[6]GSS!DE14</f>
        <v>0</v>
      </c>
      <c r="L14" s="600" t="e">
        <f>[6]GSS!DF14</f>
        <v>#DIV/0!</v>
      </c>
      <c r="M14" s="600" t="e">
        <f>[6]GSS!DG14</f>
        <v>#DIV/0!</v>
      </c>
      <c r="N14" s="600">
        <f>[6]GSS!DH14</f>
        <v>0</v>
      </c>
    </row>
    <row r="15" spans="1:14">
      <c r="A15" s="160">
        <v>8</v>
      </c>
      <c r="B15" s="599" t="str">
        <f>[6]GSS!B15</f>
        <v>Bank of Baroda</v>
      </c>
      <c r="C15" s="161">
        <f>[6]GSS!CW15</f>
        <v>0</v>
      </c>
      <c r="D15" s="258">
        <f>[6]GSS!CX15</f>
        <v>0</v>
      </c>
      <c r="E15" s="161">
        <f>[6]GSS!CY15</f>
        <v>0</v>
      </c>
      <c r="F15" s="258">
        <f>[6]GSS!CZ15</f>
        <v>0</v>
      </c>
      <c r="G15" s="161">
        <f>[6]GSS!DA15</f>
        <v>0</v>
      </c>
      <c r="H15" s="258">
        <f>[6]GSS!DB15</f>
        <v>0</v>
      </c>
      <c r="I15" s="258">
        <f>[6]GSS!DC15</f>
        <v>0</v>
      </c>
      <c r="J15" s="258">
        <f>[6]GSS!DD15</f>
        <v>0</v>
      </c>
      <c r="K15" s="258">
        <f>[6]GSS!DE15</f>
        <v>0</v>
      </c>
      <c r="L15" s="600" t="e">
        <f>[6]GSS!DF15</f>
        <v>#DIV/0!</v>
      </c>
      <c r="M15" s="600" t="e">
        <f>[6]GSS!DG15</f>
        <v>#DIV/0!</v>
      </c>
      <c r="N15" s="600" t="e">
        <f>[6]GSS!DH15</f>
        <v>#DIV/0!</v>
      </c>
    </row>
    <row r="16" spans="1:14">
      <c r="A16" s="160">
        <v>9</v>
      </c>
      <c r="B16" s="599" t="str">
        <f>[6]GSS!B16</f>
        <v>Bank of India</v>
      </c>
      <c r="C16" s="161">
        <f>[6]GSS!CW16</f>
        <v>185</v>
      </c>
      <c r="D16" s="258">
        <f>[6]GSS!CX16</f>
        <v>830.75</v>
      </c>
      <c r="E16" s="161">
        <f>[6]GSS!CY16</f>
        <v>0</v>
      </c>
      <c r="F16" s="258">
        <f>[6]GSS!CZ16</f>
        <v>0</v>
      </c>
      <c r="G16" s="161">
        <f>[6]GSS!DA16</f>
        <v>0</v>
      </c>
      <c r="H16" s="258">
        <f>[6]GSS!DB16</f>
        <v>0</v>
      </c>
      <c r="I16" s="258">
        <f>[6]GSS!DC16</f>
        <v>115.25</v>
      </c>
      <c r="J16" s="258">
        <f>[6]GSS!DD16</f>
        <v>0</v>
      </c>
      <c r="K16" s="258">
        <f>[6]GSS!DE16</f>
        <v>0</v>
      </c>
      <c r="L16" s="600">
        <f>[6]GSS!DF16</f>
        <v>13.873006319590731</v>
      </c>
      <c r="M16" s="600" t="e">
        <f>[6]GSS!DG16</f>
        <v>#DIV/0!</v>
      </c>
      <c r="N16" s="600" t="e">
        <f>[6]GSS!DH16</f>
        <v>#DIV/0!</v>
      </c>
    </row>
    <row r="17" spans="1:14">
      <c r="A17" s="160">
        <v>10</v>
      </c>
      <c r="B17" s="599" t="str">
        <f>[6]GSS!B17</f>
        <v>Bank of Maharastra</v>
      </c>
      <c r="C17" s="161">
        <f>[6]GSS!CW17</f>
        <v>0</v>
      </c>
      <c r="D17" s="258">
        <f>[6]GSS!CX17</f>
        <v>0</v>
      </c>
      <c r="E17" s="161">
        <f>[6]GSS!CY17</f>
        <v>0</v>
      </c>
      <c r="F17" s="258">
        <f>[6]GSS!CZ17</f>
        <v>0</v>
      </c>
      <c r="G17" s="161">
        <f>[6]GSS!DA17</f>
        <v>0</v>
      </c>
      <c r="H17" s="258">
        <f>[6]GSS!DB17</f>
        <v>0</v>
      </c>
      <c r="I17" s="258">
        <f>[6]GSS!DC17</f>
        <v>0</v>
      </c>
      <c r="J17" s="258">
        <f>[6]GSS!DD17</f>
        <v>0</v>
      </c>
      <c r="K17" s="258">
        <f>[6]GSS!DE17</f>
        <v>0</v>
      </c>
      <c r="L17" s="600" t="e">
        <f>[6]GSS!DF17</f>
        <v>#DIV/0!</v>
      </c>
      <c r="M17" s="600" t="e">
        <f>[6]GSS!DG17</f>
        <v>#DIV/0!</v>
      </c>
      <c r="N17" s="600" t="e">
        <f>[6]GSS!DH17</f>
        <v>#DIV/0!</v>
      </c>
    </row>
    <row r="18" spans="1:14">
      <c r="A18" s="160">
        <v>11</v>
      </c>
      <c r="B18" s="599" t="str">
        <f>[6]GSS!B18</f>
        <v>Central Bank of India</v>
      </c>
      <c r="C18" s="161">
        <f>[6]GSS!CW18</f>
        <v>144</v>
      </c>
      <c r="D18" s="258">
        <f>[6]GSS!CX18</f>
        <v>265</v>
      </c>
      <c r="E18" s="161">
        <f>[6]GSS!CY18</f>
        <v>419</v>
      </c>
      <c r="F18" s="258">
        <f>[6]GSS!CZ18</f>
        <v>326</v>
      </c>
      <c r="G18" s="161">
        <f>[6]GSS!DA18</f>
        <v>0</v>
      </c>
      <c r="H18" s="258">
        <f>[6]GSS!DB18</f>
        <v>0</v>
      </c>
      <c r="I18" s="258">
        <f>[6]GSS!DC18</f>
        <v>0</v>
      </c>
      <c r="J18" s="258">
        <f>[6]GSS!DD18</f>
        <v>0</v>
      </c>
      <c r="K18" s="258">
        <f>[6]GSS!DE18</f>
        <v>0</v>
      </c>
      <c r="L18" s="600">
        <f>[6]GSS!DF18</f>
        <v>0</v>
      </c>
      <c r="M18" s="600">
        <f>[6]GSS!DG18</f>
        <v>0</v>
      </c>
      <c r="N18" s="600" t="e">
        <f>[6]GSS!DH18</f>
        <v>#DIV/0!</v>
      </c>
    </row>
    <row r="19" spans="1:14">
      <c r="A19" s="160">
        <v>12</v>
      </c>
      <c r="B19" s="599" t="str">
        <f>[6]GSS!B19</f>
        <v>Dena Bank</v>
      </c>
      <c r="C19" s="161">
        <f>[6]GSS!CW19</f>
        <v>66</v>
      </c>
      <c r="D19" s="258">
        <f>[6]GSS!CX19</f>
        <v>142</v>
      </c>
      <c r="E19" s="161">
        <f>[6]GSS!CY19</f>
        <v>0</v>
      </c>
      <c r="F19" s="258">
        <f>[6]GSS!CZ19</f>
        <v>0</v>
      </c>
      <c r="G19" s="161">
        <f>[6]GSS!DA19</f>
        <v>0</v>
      </c>
      <c r="H19" s="258">
        <f>[6]GSS!DB19</f>
        <v>0</v>
      </c>
      <c r="I19" s="258">
        <f>[6]GSS!DC19</f>
        <v>81</v>
      </c>
      <c r="J19" s="258">
        <f>[6]GSS!DD19</f>
        <v>0</v>
      </c>
      <c r="K19" s="258">
        <f>[6]GSS!DE19</f>
        <v>0</v>
      </c>
      <c r="L19" s="600">
        <f>[6]GSS!DF19</f>
        <v>57.04225352112676</v>
      </c>
      <c r="M19" s="600" t="e">
        <f>[6]GSS!DG19</f>
        <v>#DIV/0!</v>
      </c>
      <c r="N19" s="600" t="e">
        <f>[6]GSS!DH19</f>
        <v>#DIV/0!</v>
      </c>
    </row>
    <row r="20" spans="1:14">
      <c r="A20" s="160">
        <v>13</v>
      </c>
      <c r="B20" s="599" t="str">
        <f>[6]GSS!B20</f>
        <v xml:space="preserve">Indian Bank </v>
      </c>
      <c r="C20" s="161">
        <f>[6]GSS!CW20</f>
        <v>0</v>
      </c>
      <c r="D20" s="258">
        <f>[6]GSS!CX20</f>
        <v>0</v>
      </c>
      <c r="E20" s="161">
        <f>[6]GSS!CY20</f>
        <v>0</v>
      </c>
      <c r="F20" s="258">
        <f>[6]GSS!CZ20</f>
        <v>0</v>
      </c>
      <c r="G20" s="161">
        <f>[6]GSS!DA20</f>
        <v>0</v>
      </c>
      <c r="H20" s="258">
        <f>[6]GSS!DB20</f>
        <v>0</v>
      </c>
      <c r="I20" s="258">
        <f>[6]GSS!DC20</f>
        <v>0</v>
      </c>
      <c r="J20" s="258">
        <f>[6]GSS!DD20</f>
        <v>0</v>
      </c>
      <c r="K20" s="258">
        <f>[6]GSS!DE20</f>
        <v>0</v>
      </c>
      <c r="L20" s="600" t="e">
        <f>[6]GSS!DF20</f>
        <v>#DIV/0!</v>
      </c>
      <c r="M20" s="600" t="e">
        <f>[6]GSS!DG20</f>
        <v>#DIV/0!</v>
      </c>
      <c r="N20" s="600" t="e">
        <f>[6]GSS!DH20</f>
        <v>#DIV/0!</v>
      </c>
    </row>
    <row r="21" spans="1:14">
      <c r="A21" s="160">
        <v>14</v>
      </c>
      <c r="B21" s="599" t="str">
        <f>[6]GSS!B21</f>
        <v>Indian Overseas Bank</v>
      </c>
      <c r="C21" s="161">
        <f>[6]GSS!CW21</f>
        <v>38</v>
      </c>
      <c r="D21" s="258">
        <f>[6]GSS!CX21</f>
        <v>161</v>
      </c>
      <c r="E21" s="161">
        <f>[6]GSS!CY21</f>
        <v>0</v>
      </c>
      <c r="F21" s="258">
        <f>[6]GSS!CZ21</f>
        <v>0</v>
      </c>
      <c r="G21" s="161">
        <f>[6]GSS!DA21</f>
        <v>7</v>
      </c>
      <c r="H21" s="258">
        <f>[6]GSS!DB21</f>
        <v>26.1</v>
      </c>
      <c r="I21" s="258">
        <f>[6]GSS!DC21</f>
        <v>25</v>
      </c>
      <c r="J21" s="258">
        <f>[6]GSS!DD21</f>
        <v>0</v>
      </c>
      <c r="K21" s="258">
        <f>[6]GSS!DE21</f>
        <v>0</v>
      </c>
      <c r="L21" s="600">
        <f>[6]GSS!DF21</f>
        <v>15.527950310559005</v>
      </c>
      <c r="M21" s="600" t="e">
        <f>[6]GSS!DG21</f>
        <v>#DIV/0!</v>
      </c>
      <c r="N21" s="600">
        <f>[6]GSS!DH21</f>
        <v>0</v>
      </c>
    </row>
    <row r="22" spans="1:14">
      <c r="A22" s="160">
        <v>15</v>
      </c>
      <c r="B22" s="599" t="str">
        <f>[6]GSS!B22</f>
        <v>Oriental Bank of Commerce</v>
      </c>
      <c r="C22" s="161">
        <f>[6]GSS!CW22</f>
        <v>54</v>
      </c>
      <c r="D22" s="258">
        <f>[6]GSS!CX22</f>
        <v>168.13</v>
      </c>
      <c r="E22" s="161">
        <f>[6]GSS!CY22</f>
        <v>0</v>
      </c>
      <c r="F22" s="258">
        <f>[6]GSS!CZ22</f>
        <v>0</v>
      </c>
      <c r="G22" s="161">
        <f>[6]GSS!DA22</f>
        <v>0</v>
      </c>
      <c r="H22" s="258">
        <f>[6]GSS!DB22</f>
        <v>0</v>
      </c>
      <c r="I22" s="258">
        <f>[6]GSS!DC22</f>
        <v>0</v>
      </c>
      <c r="J22" s="258">
        <f>[6]GSS!DD22</f>
        <v>0</v>
      </c>
      <c r="K22" s="258">
        <f>[6]GSS!DE22</f>
        <v>0</v>
      </c>
      <c r="L22" s="600">
        <f>[6]GSS!DF22</f>
        <v>0</v>
      </c>
      <c r="M22" s="600" t="e">
        <f>[6]GSS!DG22</f>
        <v>#DIV/0!</v>
      </c>
      <c r="N22" s="600" t="e">
        <f>[6]GSS!DH22</f>
        <v>#DIV/0!</v>
      </c>
    </row>
    <row r="23" spans="1:14">
      <c r="A23" s="160">
        <v>16</v>
      </c>
      <c r="B23" s="599" t="str">
        <f>[6]GSS!B23</f>
        <v>Punjab National Bank</v>
      </c>
      <c r="C23" s="161">
        <f>[6]GSS!CW23</f>
        <v>0</v>
      </c>
      <c r="D23" s="258">
        <f>[6]GSS!CX23</f>
        <v>0</v>
      </c>
      <c r="E23" s="161">
        <f>[6]GSS!CY23</f>
        <v>0</v>
      </c>
      <c r="F23" s="258">
        <f>[6]GSS!CZ23</f>
        <v>0</v>
      </c>
      <c r="G23" s="161">
        <f>[6]GSS!DA23</f>
        <v>0</v>
      </c>
      <c r="H23" s="258">
        <f>[6]GSS!DB23</f>
        <v>0</v>
      </c>
      <c r="I23" s="258">
        <f>[6]GSS!DC23</f>
        <v>0</v>
      </c>
      <c r="J23" s="258">
        <f>[6]GSS!DD23</f>
        <v>0</v>
      </c>
      <c r="K23" s="258">
        <f>[6]GSS!DE23</f>
        <v>0</v>
      </c>
      <c r="L23" s="600" t="e">
        <f>[6]GSS!DF23</f>
        <v>#DIV/0!</v>
      </c>
      <c r="M23" s="600" t="e">
        <f>[6]GSS!DG23</f>
        <v>#DIV/0!</v>
      </c>
      <c r="N23" s="600" t="e">
        <f>[6]GSS!DH23</f>
        <v>#DIV/0!</v>
      </c>
    </row>
    <row r="24" spans="1:14">
      <c r="A24" s="160">
        <v>17</v>
      </c>
      <c r="B24" s="599" t="str">
        <f>[6]GSS!B24</f>
        <v>Punjab and Synd Bank</v>
      </c>
      <c r="C24" s="161">
        <f>[6]GSS!CW24</f>
        <v>9</v>
      </c>
      <c r="D24" s="258">
        <f>[6]GSS!CX24</f>
        <v>77.930000000000007</v>
      </c>
      <c r="E24" s="161">
        <f>[6]GSS!CY24</f>
        <v>0</v>
      </c>
      <c r="F24" s="258">
        <f>[6]GSS!CZ24</f>
        <v>0</v>
      </c>
      <c r="G24" s="161">
        <f>[6]GSS!DA24</f>
        <v>0</v>
      </c>
      <c r="H24" s="258">
        <f>[6]GSS!DB24</f>
        <v>0</v>
      </c>
      <c r="I24" s="258">
        <f>[6]GSS!DC24</f>
        <v>0</v>
      </c>
      <c r="J24" s="258">
        <f>[6]GSS!DD24</f>
        <v>0</v>
      </c>
      <c r="K24" s="258">
        <f>[6]GSS!DE24</f>
        <v>0</v>
      </c>
      <c r="L24" s="600">
        <f>[6]GSS!DF24</f>
        <v>0</v>
      </c>
      <c r="M24" s="600" t="e">
        <f>[6]GSS!DG24</f>
        <v>#DIV/0!</v>
      </c>
      <c r="N24" s="600" t="e">
        <f>[6]GSS!DH24</f>
        <v>#DIV/0!</v>
      </c>
    </row>
    <row r="25" spans="1:14">
      <c r="A25" s="160">
        <v>18</v>
      </c>
      <c r="B25" s="599" t="str">
        <f>[6]GSS!B25</f>
        <v>UCO Bank</v>
      </c>
      <c r="C25" s="161">
        <f>[6]GSS!CW25</f>
        <v>1</v>
      </c>
      <c r="D25" s="258">
        <f>[6]GSS!CX25</f>
        <v>5</v>
      </c>
      <c r="E25" s="161">
        <f>[6]GSS!CY25</f>
        <v>0</v>
      </c>
      <c r="F25" s="258">
        <f>[6]GSS!CZ25</f>
        <v>0</v>
      </c>
      <c r="G25" s="161">
        <f>[6]GSS!DA25</f>
        <v>82</v>
      </c>
      <c r="H25" s="258">
        <f>[6]GSS!DB25</f>
        <v>234</v>
      </c>
      <c r="I25" s="258">
        <f>[6]GSS!DC25</f>
        <v>0</v>
      </c>
      <c r="J25" s="258">
        <f>[6]GSS!DD25</f>
        <v>0</v>
      </c>
      <c r="K25" s="258">
        <f>[6]GSS!DE25</f>
        <v>56</v>
      </c>
      <c r="L25" s="600">
        <f>[6]GSS!DF25</f>
        <v>0</v>
      </c>
      <c r="M25" s="600" t="e">
        <f>[6]GSS!DG25</f>
        <v>#DIV/0!</v>
      </c>
      <c r="N25" s="600">
        <f>[6]GSS!DH25</f>
        <v>23.931623931623932</v>
      </c>
    </row>
    <row r="26" spans="1:14">
      <c r="A26" s="160">
        <v>19</v>
      </c>
      <c r="B26" s="599" t="str">
        <f>[6]GSS!B26</f>
        <v>Union Bank Of India</v>
      </c>
      <c r="C26" s="161">
        <f>[6]GSS!CW26</f>
        <v>0</v>
      </c>
      <c r="D26" s="258">
        <f>[6]GSS!CX26</f>
        <v>0</v>
      </c>
      <c r="E26" s="161">
        <f>[6]GSS!CY26</f>
        <v>0</v>
      </c>
      <c r="F26" s="258">
        <f>[6]GSS!CZ26</f>
        <v>0</v>
      </c>
      <c r="G26" s="161">
        <f>[6]GSS!DA26</f>
        <v>2</v>
      </c>
      <c r="H26" s="258">
        <f>[6]GSS!DB26</f>
        <v>4</v>
      </c>
      <c r="I26" s="258">
        <f>[6]GSS!DC26</f>
        <v>0</v>
      </c>
      <c r="J26" s="258">
        <f>[6]GSS!DD26</f>
        <v>0</v>
      </c>
      <c r="K26" s="258">
        <f>[6]GSS!DE26</f>
        <v>0</v>
      </c>
      <c r="L26" s="600" t="e">
        <f>[6]GSS!DF26</f>
        <v>#DIV/0!</v>
      </c>
      <c r="M26" s="600" t="e">
        <f>[6]GSS!DG26</f>
        <v>#DIV/0!</v>
      </c>
      <c r="N26" s="600">
        <f>[6]GSS!DH26</f>
        <v>0</v>
      </c>
    </row>
    <row r="27" spans="1:14">
      <c r="A27" s="160">
        <v>20</v>
      </c>
      <c r="B27" s="599" t="str">
        <f>[6]GSS!B27</f>
        <v>United Bank of India</v>
      </c>
      <c r="C27" s="161">
        <f>[6]GSS!CW27</f>
        <v>12</v>
      </c>
      <c r="D27" s="258">
        <f>[6]GSS!CX27</f>
        <v>28</v>
      </c>
      <c r="E27" s="161">
        <f>[6]GSS!CY27</f>
        <v>0</v>
      </c>
      <c r="F27" s="258">
        <f>[6]GSS!CZ27</f>
        <v>0</v>
      </c>
      <c r="G27" s="161">
        <f>[6]GSS!DA27</f>
        <v>0</v>
      </c>
      <c r="H27" s="258">
        <f>[6]GSS!DB27</f>
        <v>0</v>
      </c>
      <c r="I27" s="258">
        <f>[6]GSS!DC27</f>
        <v>0</v>
      </c>
      <c r="J27" s="258">
        <f>[6]GSS!DD27</f>
        <v>0</v>
      </c>
      <c r="K27" s="258">
        <f>[6]GSS!DE27</f>
        <v>0</v>
      </c>
      <c r="L27" s="600">
        <f>[6]GSS!DF27</f>
        <v>0</v>
      </c>
      <c r="M27" s="600" t="e">
        <f>[6]GSS!DG27</f>
        <v>#DIV/0!</v>
      </c>
      <c r="N27" s="600" t="e">
        <f>[6]GSS!DH27</f>
        <v>#DIV/0!</v>
      </c>
    </row>
    <row r="28" spans="1:14">
      <c r="A28" s="160">
        <v>21</v>
      </c>
      <c r="B28" s="599" t="str">
        <f>[6]GSS!B28</f>
        <v>IDBI Bank</v>
      </c>
      <c r="C28" s="161">
        <f>[6]GSS!CW28</f>
        <v>0</v>
      </c>
      <c r="D28" s="258">
        <f>[6]GSS!CX28</f>
        <v>0</v>
      </c>
      <c r="E28" s="161">
        <f>[6]GSS!CY28</f>
        <v>0</v>
      </c>
      <c r="F28" s="258">
        <f>[6]GSS!CZ28</f>
        <v>0</v>
      </c>
      <c r="G28" s="161">
        <f>[6]GSS!DA28</f>
        <v>0</v>
      </c>
      <c r="H28" s="258">
        <f>[6]GSS!DB28</f>
        <v>0</v>
      </c>
      <c r="I28" s="258">
        <f>[6]GSS!DC28</f>
        <v>0</v>
      </c>
      <c r="J28" s="258">
        <f>[6]GSS!DD28</f>
        <v>0</v>
      </c>
      <c r="K28" s="258">
        <f>[6]GSS!DE28</f>
        <v>0</v>
      </c>
      <c r="L28" s="600" t="e">
        <f>[6]GSS!DF28</f>
        <v>#DIV/0!</v>
      </c>
      <c r="M28" s="600" t="e">
        <f>[6]GSS!DG28</f>
        <v>#DIV/0!</v>
      </c>
      <c r="N28" s="600" t="e">
        <f>[6]GSS!DH28</f>
        <v>#DIV/0!</v>
      </c>
    </row>
    <row r="29" spans="1:14" s="598" customFormat="1" ht="15.75">
      <c r="A29" s="595"/>
      <c r="B29" s="477" t="s">
        <v>40</v>
      </c>
      <c r="C29" s="477">
        <f>[6]GSS!CW29</f>
        <v>509</v>
      </c>
      <c r="D29" s="275">
        <f>[6]GSS!CX29</f>
        <v>1677.8100000000002</v>
      </c>
      <c r="E29" s="477">
        <f>[6]GSS!CY29</f>
        <v>419</v>
      </c>
      <c r="F29" s="275">
        <f>[6]GSS!CZ29</f>
        <v>326</v>
      </c>
      <c r="G29" s="477">
        <f>[6]GSS!DA29</f>
        <v>251</v>
      </c>
      <c r="H29" s="275">
        <f>[6]GSS!DB29</f>
        <v>1077.0999999999999</v>
      </c>
      <c r="I29" s="275">
        <f>[6]GSS!DC29</f>
        <v>221.25</v>
      </c>
      <c r="J29" s="275">
        <f>[6]GSS!DD29</f>
        <v>0</v>
      </c>
      <c r="K29" s="275">
        <f>[6]GSS!DE29</f>
        <v>79.08</v>
      </c>
      <c r="L29" s="594">
        <f>[6]GSS!DF29</f>
        <v>13.18683283566077</v>
      </c>
      <c r="M29" s="594">
        <f>[6]GSS!DG29</f>
        <v>0</v>
      </c>
      <c r="N29" s="594">
        <f>[6]GSS!DH29</f>
        <v>7.341936681830842</v>
      </c>
    </row>
    <row r="30" spans="1:14" ht="15.75">
      <c r="A30" s="156" t="s">
        <v>605</v>
      </c>
      <c r="B30" s="477" t="s">
        <v>42</v>
      </c>
      <c r="C30" s="161"/>
      <c r="D30" s="258"/>
      <c r="E30" s="161"/>
      <c r="F30" s="258"/>
      <c r="G30" s="161"/>
      <c r="H30" s="258"/>
      <c r="I30" s="258"/>
      <c r="J30" s="258"/>
      <c r="K30" s="258"/>
      <c r="L30" s="600"/>
      <c r="M30" s="600"/>
      <c r="N30" s="600"/>
    </row>
    <row r="31" spans="1:14">
      <c r="A31" s="160">
        <v>22</v>
      </c>
      <c r="B31" s="161" t="str">
        <f>[6]GSS!B32</f>
        <v>Karnataka Bank Ltd</v>
      </c>
      <c r="C31" s="161">
        <f>[6]GSS!CW32</f>
        <v>0</v>
      </c>
      <c r="D31" s="258">
        <f>[6]GSS!CX32</f>
        <v>0</v>
      </c>
      <c r="E31" s="161">
        <f>[6]GSS!CY32</f>
        <v>0</v>
      </c>
      <c r="F31" s="258">
        <f>[6]GSS!CZ32</f>
        <v>0</v>
      </c>
      <c r="G31" s="161">
        <f>[6]GSS!DA32</f>
        <v>0</v>
      </c>
      <c r="H31" s="258">
        <f>[6]GSS!DB32</f>
        <v>0</v>
      </c>
      <c r="I31" s="258">
        <f>[6]GSS!DC32</f>
        <v>0</v>
      </c>
      <c r="J31" s="258">
        <f>[6]GSS!DD32</f>
        <v>0</v>
      </c>
      <c r="K31" s="258">
        <f>[6]GSS!DE32</f>
        <v>0</v>
      </c>
      <c r="L31" s="258" t="e">
        <f>[6]GSS!DF32</f>
        <v>#DIV/0!</v>
      </c>
      <c r="M31" s="258" t="e">
        <f>[6]GSS!DG32</f>
        <v>#DIV/0!</v>
      </c>
      <c r="N31" s="258" t="e">
        <f>[6]GSS!DH32</f>
        <v>#DIV/0!</v>
      </c>
    </row>
    <row r="32" spans="1:14">
      <c r="A32" s="160">
        <v>23</v>
      </c>
      <c r="B32" s="161" t="str">
        <f>[6]GSS!B33</f>
        <v>Kotak Mahendra Bank</v>
      </c>
      <c r="C32" s="161">
        <f>[6]GSS!CW33</f>
        <v>0</v>
      </c>
      <c r="D32" s="258">
        <f>[6]GSS!CX33</f>
        <v>0</v>
      </c>
      <c r="E32" s="161">
        <f>[6]GSS!CY33</f>
        <v>0</v>
      </c>
      <c r="F32" s="258">
        <f>[6]GSS!CZ33</f>
        <v>0</v>
      </c>
      <c r="G32" s="161">
        <f>[6]GSS!DA33</f>
        <v>0</v>
      </c>
      <c r="H32" s="258">
        <f>[6]GSS!DB33</f>
        <v>0</v>
      </c>
      <c r="I32" s="258">
        <f>[6]GSS!DC33</f>
        <v>0</v>
      </c>
      <c r="J32" s="258">
        <f>[6]GSS!DD33</f>
        <v>0</v>
      </c>
      <c r="K32" s="258">
        <f>[6]GSS!DE33</f>
        <v>0</v>
      </c>
      <c r="L32" s="258" t="e">
        <f>[6]GSS!DF33</f>
        <v>#DIV/0!</v>
      </c>
      <c r="M32" s="258" t="e">
        <f>[6]GSS!DG33</f>
        <v>#DIV/0!</v>
      </c>
      <c r="N32" s="258" t="e">
        <f>[6]GSS!DH33</f>
        <v>#DIV/0!</v>
      </c>
    </row>
    <row r="33" spans="1:14">
      <c r="A33" s="160">
        <v>24</v>
      </c>
      <c r="B33" s="161" t="str">
        <f>[6]GSS!B34</f>
        <v>Cathelic Syrian Bank Ltd.</v>
      </c>
      <c r="C33" s="161">
        <f>[6]GSS!CW34</f>
        <v>0</v>
      </c>
      <c r="D33" s="258">
        <f>[6]GSS!CX34</f>
        <v>0</v>
      </c>
      <c r="E33" s="161">
        <f>[6]GSS!CY34</f>
        <v>0</v>
      </c>
      <c r="F33" s="258">
        <f>[6]GSS!CZ34</f>
        <v>0</v>
      </c>
      <c r="G33" s="161">
        <f>[6]GSS!DA34</f>
        <v>0</v>
      </c>
      <c r="H33" s="258">
        <f>[6]GSS!DB34</f>
        <v>0</v>
      </c>
      <c r="I33" s="258">
        <f>[6]GSS!DC34</f>
        <v>0</v>
      </c>
      <c r="J33" s="258">
        <f>[6]GSS!DD34</f>
        <v>0</v>
      </c>
      <c r="K33" s="258">
        <f>[6]GSS!DE34</f>
        <v>0</v>
      </c>
      <c r="L33" s="258" t="e">
        <f>[6]GSS!DF34</f>
        <v>#DIV/0!</v>
      </c>
      <c r="M33" s="258" t="e">
        <f>[6]GSS!DG34</f>
        <v>#DIV/0!</v>
      </c>
      <c r="N33" s="258" t="e">
        <f>[6]GSS!DH34</f>
        <v>#DIV/0!</v>
      </c>
    </row>
    <row r="34" spans="1:14">
      <c r="A34" s="160">
        <v>25</v>
      </c>
      <c r="B34" s="161" t="str">
        <f>[6]GSS!B35</f>
        <v>City Union Bank Ltd</v>
      </c>
      <c r="C34" s="161">
        <f>[6]GSS!CW35</f>
        <v>0</v>
      </c>
      <c r="D34" s="258">
        <f>[6]GSS!CX35</f>
        <v>0</v>
      </c>
      <c r="E34" s="161">
        <f>[6]GSS!CY35</f>
        <v>0</v>
      </c>
      <c r="F34" s="258">
        <f>[6]GSS!CZ35</f>
        <v>0</v>
      </c>
      <c r="G34" s="161">
        <f>[6]GSS!DA35</f>
        <v>0</v>
      </c>
      <c r="H34" s="258">
        <f>[6]GSS!DB35</f>
        <v>0</v>
      </c>
      <c r="I34" s="258">
        <f>[6]GSS!DC35</f>
        <v>0</v>
      </c>
      <c r="J34" s="258">
        <f>[6]GSS!DD35</f>
        <v>0</v>
      </c>
      <c r="K34" s="258">
        <f>[6]GSS!DE35</f>
        <v>0</v>
      </c>
      <c r="L34" s="258" t="e">
        <f>[6]GSS!DF35</f>
        <v>#DIV/0!</v>
      </c>
      <c r="M34" s="258" t="e">
        <f>[6]GSS!DG35</f>
        <v>#DIV/0!</v>
      </c>
      <c r="N34" s="258" t="e">
        <f>[6]GSS!DH35</f>
        <v>#DIV/0!</v>
      </c>
    </row>
    <row r="35" spans="1:14">
      <c r="A35" s="160">
        <v>26</v>
      </c>
      <c r="B35" s="161" t="str">
        <f>[6]GSS!B36</f>
        <v>Dhanalaxmi Bank Ltd.</v>
      </c>
      <c r="C35" s="161">
        <f>[6]GSS!CW36</f>
        <v>0</v>
      </c>
      <c r="D35" s="258">
        <f>[6]GSS!CX36</f>
        <v>0</v>
      </c>
      <c r="E35" s="161">
        <f>[6]GSS!CY36</f>
        <v>0</v>
      </c>
      <c r="F35" s="258">
        <f>[6]GSS!CZ36</f>
        <v>0</v>
      </c>
      <c r="G35" s="161">
        <f>[6]GSS!DA36</f>
        <v>0</v>
      </c>
      <c r="H35" s="258">
        <f>[6]GSS!DB36</f>
        <v>0</v>
      </c>
      <c r="I35" s="258">
        <f>[6]GSS!DC36</f>
        <v>0</v>
      </c>
      <c r="J35" s="258">
        <f>[6]GSS!DD36</f>
        <v>0</v>
      </c>
      <c r="K35" s="258">
        <f>[6]GSS!DE36</f>
        <v>0</v>
      </c>
      <c r="L35" s="258" t="e">
        <f>[6]GSS!DF36</f>
        <v>#DIV/0!</v>
      </c>
      <c r="M35" s="258" t="e">
        <f>[6]GSS!DG36</f>
        <v>#DIV/0!</v>
      </c>
      <c r="N35" s="258" t="e">
        <f>[6]GSS!DH36</f>
        <v>#DIV/0!</v>
      </c>
    </row>
    <row r="36" spans="1:14">
      <c r="A36" s="160">
        <v>27</v>
      </c>
      <c r="B36" s="161" t="str">
        <f>[6]GSS!B37</f>
        <v>Federal Bank Ltd.</v>
      </c>
      <c r="C36" s="161">
        <f>[6]GSS!CW37</f>
        <v>10</v>
      </c>
      <c r="D36" s="258">
        <f>[6]GSS!CX37</f>
        <v>14.7</v>
      </c>
      <c r="E36" s="161">
        <f>[6]GSS!CY37</f>
        <v>0</v>
      </c>
      <c r="F36" s="258">
        <f>[6]GSS!CZ37</f>
        <v>0</v>
      </c>
      <c r="G36" s="161">
        <f>[6]GSS!DA37</f>
        <v>0</v>
      </c>
      <c r="H36" s="258">
        <f>[6]GSS!DB37</f>
        <v>0</v>
      </c>
      <c r="I36" s="258">
        <f>[6]GSS!DC37</f>
        <v>0</v>
      </c>
      <c r="J36" s="258">
        <f>[6]GSS!DD37</f>
        <v>0</v>
      </c>
      <c r="K36" s="258">
        <f>[6]GSS!DE37</f>
        <v>0</v>
      </c>
      <c r="L36" s="258">
        <f>[6]GSS!DF37</f>
        <v>0</v>
      </c>
      <c r="M36" s="258" t="e">
        <f>[6]GSS!DG37</f>
        <v>#DIV/0!</v>
      </c>
      <c r="N36" s="258" t="e">
        <f>[6]GSS!DH37</f>
        <v>#DIV/0!</v>
      </c>
    </row>
    <row r="37" spans="1:14">
      <c r="A37" s="160">
        <v>28</v>
      </c>
      <c r="B37" s="161" t="str">
        <f>[6]GSS!B38</f>
        <v>J and K Bank Ltd</v>
      </c>
      <c r="C37" s="161">
        <f>[6]GSS!CW38</f>
        <v>0</v>
      </c>
      <c r="D37" s="258">
        <f>[6]GSS!CX38</f>
        <v>0</v>
      </c>
      <c r="E37" s="161">
        <f>[6]GSS!CY38</f>
        <v>0</v>
      </c>
      <c r="F37" s="258">
        <f>[6]GSS!CZ38</f>
        <v>0</v>
      </c>
      <c r="G37" s="161">
        <f>[6]GSS!DA38</f>
        <v>0</v>
      </c>
      <c r="H37" s="258">
        <f>[6]GSS!DB38</f>
        <v>0</v>
      </c>
      <c r="I37" s="258">
        <f>[6]GSS!DC38</f>
        <v>0</v>
      </c>
      <c r="J37" s="258">
        <f>[6]GSS!DD38</f>
        <v>0</v>
      </c>
      <c r="K37" s="258">
        <f>[6]GSS!DE38</f>
        <v>0</v>
      </c>
      <c r="L37" s="258" t="e">
        <f>[6]GSS!DF38</f>
        <v>#DIV/0!</v>
      </c>
      <c r="M37" s="258" t="e">
        <f>[6]GSS!DG38</f>
        <v>#DIV/0!</v>
      </c>
      <c r="N37" s="258" t="e">
        <f>[6]GSS!DH38</f>
        <v>#DIV/0!</v>
      </c>
    </row>
    <row r="38" spans="1:14">
      <c r="A38" s="160">
        <v>29</v>
      </c>
      <c r="B38" s="161" t="str">
        <f>[6]GSS!B39</f>
        <v>Karur Vysya Bank Ltd.</v>
      </c>
      <c r="C38" s="161">
        <f>[6]GSS!CW39</f>
        <v>7</v>
      </c>
      <c r="D38" s="258">
        <f>[6]GSS!CX39</f>
        <v>44</v>
      </c>
      <c r="E38" s="161">
        <f>[6]GSS!CY39</f>
        <v>0</v>
      </c>
      <c r="F38" s="258">
        <f>[6]GSS!CZ39</f>
        <v>0</v>
      </c>
      <c r="G38" s="161">
        <f>[6]GSS!DA39</f>
        <v>0</v>
      </c>
      <c r="H38" s="258">
        <f>[6]GSS!DB39</f>
        <v>0</v>
      </c>
      <c r="I38" s="258">
        <f>[6]GSS!DC39</f>
        <v>0.94</v>
      </c>
      <c r="J38" s="258">
        <f>[6]GSS!DD39</f>
        <v>0</v>
      </c>
      <c r="K38" s="258">
        <f>[6]GSS!DE39</f>
        <v>0</v>
      </c>
      <c r="L38" s="258">
        <f>[6]GSS!DF39</f>
        <v>2.1363636363636362</v>
      </c>
      <c r="M38" s="258" t="e">
        <f>[6]GSS!DG39</f>
        <v>#DIV/0!</v>
      </c>
      <c r="N38" s="258" t="e">
        <f>[6]GSS!DH39</f>
        <v>#DIV/0!</v>
      </c>
    </row>
    <row r="39" spans="1:14">
      <c r="A39" s="160">
        <v>30</v>
      </c>
      <c r="B39" s="161" t="str">
        <f>[6]GSS!B40</f>
        <v>Lakshmi Vilas Bank Ltd</v>
      </c>
      <c r="C39" s="161">
        <f>[6]GSS!CW40</f>
        <v>0</v>
      </c>
      <c r="D39" s="258">
        <f>[6]GSS!CX40</f>
        <v>0</v>
      </c>
      <c r="E39" s="161">
        <f>[6]GSS!CY40</f>
        <v>0</v>
      </c>
      <c r="F39" s="258">
        <f>[6]GSS!CZ40</f>
        <v>0</v>
      </c>
      <c r="G39" s="161">
        <f>[6]GSS!DA40</f>
        <v>0</v>
      </c>
      <c r="H39" s="258">
        <f>[6]GSS!DB40</f>
        <v>0</v>
      </c>
      <c r="I39" s="258">
        <f>[6]GSS!DC40</f>
        <v>0</v>
      </c>
      <c r="J39" s="258">
        <f>[6]GSS!DD40</f>
        <v>0</v>
      </c>
      <c r="K39" s="258">
        <f>[6]GSS!DE40</f>
        <v>0</v>
      </c>
      <c r="L39" s="258" t="e">
        <f>[6]GSS!DF40</f>
        <v>#DIV/0!</v>
      </c>
      <c r="M39" s="258" t="e">
        <f>[6]GSS!DG40</f>
        <v>#DIV/0!</v>
      </c>
      <c r="N39" s="258" t="e">
        <f>[6]GSS!DH40</f>
        <v>#DIV/0!</v>
      </c>
    </row>
    <row r="40" spans="1:14">
      <c r="A40" s="160">
        <v>31</v>
      </c>
      <c r="B40" s="161" t="str">
        <f>[6]GSS!B41</f>
        <v xml:space="preserve">Ratnakar Bank Ltd </v>
      </c>
      <c r="C40" s="161">
        <f>[6]GSS!CW41</f>
        <v>0</v>
      </c>
      <c r="D40" s="258">
        <f>[6]GSS!CX41</f>
        <v>0</v>
      </c>
      <c r="E40" s="161">
        <f>[6]GSS!CY41</f>
        <v>0</v>
      </c>
      <c r="F40" s="258">
        <f>[6]GSS!CZ41</f>
        <v>0</v>
      </c>
      <c r="G40" s="161">
        <f>[6]GSS!DA41</f>
        <v>0</v>
      </c>
      <c r="H40" s="258">
        <f>[6]GSS!DB41</f>
        <v>0</v>
      </c>
      <c r="I40" s="258">
        <f>[6]GSS!DC41</f>
        <v>0</v>
      </c>
      <c r="J40" s="258">
        <f>[6]GSS!DD41</f>
        <v>0</v>
      </c>
      <c r="K40" s="258">
        <f>[6]GSS!DE41</f>
        <v>0</v>
      </c>
      <c r="L40" s="258" t="e">
        <f>[6]GSS!DF41</f>
        <v>#DIV/0!</v>
      </c>
      <c r="M40" s="258" t="e">
        <f>[6]GSS!DG41</f>
        <v>#DIV/0!</v>
      </c>
      <c r="N40" s="258" t="e">
        <f>[6]GSS!DH41</f>
        <v>#DIV/0!</v>
      </c>
    </row>
    <row r="41" spans="1:14">
      <c r="A41" s="160">
        <v>32</v>
      </c>
      <c r="B41" s="161" t="str">
        <f>[6]GSS!B42</f>
        <v>South Indian Bank Ltd</v>
      </c>
      <c r="C41" s="161">
        <f>[6]GSS!CW42</f>
        <v>0</v>
      </c>
      <c r="D41" s="258">
        <f>[6]GSS!CX42</f>
        <v>0</v>
      </c>
      <c r="E41" s="161">
        <f>[6]GSS!CY42</f>
        <v>0</v>
      </c>
      <c r="F41" s="258">
        <f>[6]GSS!CZ42</f>
        <v>0</v>
      </c>
      <c r="G41" s="161">
        <f>[6]GSS!DA42</f>
        <v>0</v>
      </c>
      <c r="H41" s="258">
        <f>[6]GSS!DB42</f>
        <v>0</v>
      </c>
      <c r="I41" s="258">
        <f>[6]GSS!DC42</f>
        <v>0</v>
      </c>
      <c r="J41" s="258">
        <f>[6]GSS!DD42</f>
        <v>0</v>
      </c>
      <c r="K41" s="258">
        <f>[6]GSS!DE42</f>
        <v>0</v>
      </c>
      <c r="L41" s="258" t="e">
        <f>[6]GSS!DF42</f>
        <v>#DIV/0!</v>
      </c>
      <c r="M41" s="258" t="e">
        <f>[6]GSS!DG42</f>
        <v>#DIV/0!</v>
      </c>
      <c r="N41" s="258" t="e">
        <f>[6]GSS!DH42</f>
        <v>#DIV/0!</v>
      </c>
    </row>
    <row r="42" spans="1:14">
      <c r="A42" s="160">
        <v>33</v>
      </c>
      <c r="B42" s="161" t="str">
        <f>[6]GSS!B43</f>
        <v>Tamil Nadu Merchantile Bank Ltd.</v>
      </c>
      <c r="C42" s="161">
        <f>[6]GSS!CW43</f>
        <v>0</v>
      </c>
      <c r="D42" s="258">
        <f>[6]GSS!CX43</f>
        <v>0</v>
      </c>
      <c r="E42" s="161">
        <f>[6]GSS!CY43</f>
        <v>0</v>
      </c>
      <c r="F42" s="258">
        <f>[6]GSS!CZ43</f>
        <v>0</v>
      </c>
      <c r="G42" s="161">
        <f>[6]GSS!DA43</f>
        <v>0</v>
      </c>
      <c r="H42" s="258">
        <f>[6]GSS!DB43</f>
        <v>0</v>
      </c>
      <c r="I42" s="258">
        <f>[6]GSS!DC43</f>
        <v>0</v>
      </c>
      <c r="J42" s="258">
        <f>[6]GSS!DD43</f>
        <v>0</v>
      </c>
      <c r="K42" s="258">
        <f>[6]GSS!DE43</f>
        <v>0</v>
      </c>
      <c r="L42" s="258" t="e">
        <f>[6]GSS!DF43</f>
        <v>#DIV/0!</v>
      </c>
      <c r="M42" s="258" t="e">
        <f>[6]GSS!DG43</f>
        <v>#DIV/0!</v>
      </c>
      <c r="N42" s="258" t="e">
        <f>[6]GSS!DH43</f>
        <v>#DIV/0!</v>
      </c>
    </row>
    <row r="43" spans="1:14">
      <c r="A43" s="160">
        <v>34</v>
      </c>
      <c r="B43" s="161" t="str">
        <f>[6]GSS!B44</f>
        <v>IndusInd Bank</v>
      </c>
      <c r="C43" s="161">
        <f>[6]GSS!CW44</f>
        <v>0</v>
      </c>
      <c r="D43" s="258">
        <f>[6]GSS!CX44</f>
        <v>0</v>
      </c>
      <c r="E43" s="161">
        <f>[6]GSS!CY44</f>
        <v>0</v>
      </c>
      <c r="F43" s="258">
        <f>[6]GSS!CZ44</f>
        <v>0</v>
      </c>
      <c r="G43" s="161">
        <f>[6]GSS!DA44</f>
        <v>0</v>
      </c>
      <c r="H43" s="258">
        <f>[6]GSS!DB44</f>
        <v>0</v>
      </c>
      <c r="I43" s="258">
        <f>[6]GSS!DC44</f>
        <v>0</v>
      </c>
      <c r="J43" s="258">
        <f>[6]GSS!DD44</f>
        <v>0</v>
      </c>
      <c r="K43" s="258">
        <f>[6]GSS!DE44</f>
        <v>0</v>
      </c>
      <c r="L43" s="258" t="e">
        <f>[6]GSS!DF44</f>
        <v>#DIV/0!</v>
      </c>
      <c r="M43" s="258" t="e">
        <f>[6]GSS!DG44</f>
        <v>#DIV/0!</v>
      </c>
      <c r="N43" s="258" t="e">
        <f>[6]GSS!DH44</f>
        <v>#DIV/0!</v>
      </c>
    </row>
    <row r="44" spans="1:14">
      <c r="A44" s="160">
        <v>35</v>
      </c>
      <c r="B44" s="161" t="str">
        <f>[6]GSS!B45</f>
        <v>HDFC Bank Ltd</v>
      </c>
      <c r="C44" s="161">
        <f>[6]GSS!CW45</f>
        <v>11</v>
      </c>
      <c r="D44" s="258">
        <f>[6]GSS!CX45</f>
        <v>19.04</v>
      </c>
      <c r="E44" s="161">
        <f>[6]GSS!CY45</f>
        <v>0</v>
      </c>
      <c r="F44" s="258">
        <f>[6]GSS!CZ45</f>
        <v>0</v>
      </c>
      <c r="G44" s="161">
        <f>[6]GSS!DA45</f>
        <v>0</v>
      </c>
      <c r="H44" s="258">
        <f>[6]GSS!DB45</f>
        <v>0</v>
      </c>
      <c r="I44" s="258">
        <f>[6]GSS!DC45</f>
        <v>0</v>
      </c>
      <c r="J44" s="258">
        <f>[6]GSS!DD45</f>
        <v>0</v>
      </c>
      <c r="K44" s="258">
        <f>[6]GSS!DE45</f>
        <v>0</v>
      </c>
      <c r="L44" s="258">
        <f>[6]GSS!DF45</f>
        <v>0</v>
      </c>
      <c r="M44" s="258" t="e">
        <f>[6]GSS!DG45</f>
        <v>#DIV/0!</v>
      </c>
      <c r="N44" s="258" t="e">
        <f>[6]GSS!DH45</f>
        <v>#DIV/0!</v>
      </c>
    </row>
    <row r="45" spans="1:14">
      <c r="A45" s="160">
        <v>36</v>
      </c>
      <c r="B45" s="161" t="str">
        <f>[6]GSS!B46</f>
        <v xml:space="preserve">Axis Bank Ltd </v>
      </c>
      <c r="C45" s="161">
        <f>[6]GSS!CW46</f>
        <v>15</v>
      </c>
      <c r="D45" s="258">
        <f>[6]GSS!CX46</f>
        <v>65.55</v>
      </c>
      <c r="E45" s="161">
        <f>[6]GSS!CY46</f>
        <v>0</v>
      </c>
      <c r="F45" s="258">
        <f>[6]GSS!CZ46</f>
        <v>0</v>
      </c>
      <c r="G45" s="161">
        <f>[6]GSS!DA46</f>
        <v>0</v>
      </c>
      <c r="H45" s="258">
        <f>[6]GSS!DB46</f>
        <v>0</v>
      </c>
      <c r="I45" s="258">
        <f>[6]GSS!DC46</f>
        <v>0</v>
      </c>
      <c r="J45" s="258">
        <f>[6]GSS!DD46</f>
        <v>0</v>
      </c>
      <c r="K45" s="258">
        <f>[6]GSS!DE46</f>
        <v>0</v>
      </c>
      <c r="L45" s="258">
        <f>[6]GSS!DF46</f>
        <v>0</v>
      </c>
      <c r="M45" s="258" t="e">
        <f>[6]GSS!DG46</f>
        <v>#DIV/0!</v>
      </c>
      <c r="N45" s="258" t="e">
        <f>[6]GSS!DH46</f>
        <v>#DIV/0!</v>
      </c>
    </row>
    <row r="46" spans="1:14">
      <c r="A46" s="160">
        <v>37</v>
      </c>
      <c r="B46" s="161" t="str">
        <f>[6]GSS!B47</f>
        <v>ICICI Bank Ltd</v>
      </c>
      <c r="C46" s="161">
        <f>[6]GSS!CW47</f>
        <v>0</v>
      </c>
      <c r="D46" s="258">
        <f>[6]GSS!CX47</f>
        <v>0</v>
      </c>
      <c r="E46" s="161">
        <f>[6]GSS!CY47</f>
        <v>0</v>
      </c>
      <c r="F46" s="258">
        <f>[6]GSS!CZ47</f>
        <v>0</v>
      </c>
      <c r="G46" s="161">
        <f>[6]GSS!DA47</f>
        <v>0</v>
      </c>
      <c r="H46" s="258">
        <f>[6]GSS!DB47</f>
        <v>0</v>
      </c>
      <c r="I46" s="258">
        <f>[6]GSS!DC47</f>
        <v>0</v>
      </c>
      <c r="J46" s="258">
        <f>[6]GSS!DD47</f>
        <v>0</v>
      </c>
      <c r="K46" s="258">
        <f>[6]GSS!DE47</f>
        <v>0</v>
      </c>
      <c r="L46" s="258" t="e">
        <f>[6]GSS!DF47</f>
        <v>#DIV/0!</v>
      </c>
      <c r="M46" s="258" t="e">
        <f>[6]GSS!DG47</f>
        <v>#DIV/0!</v>
      </c>
      <c r="N46" s="258" t="e">
        <f>[6]GSS!DH47</f>
        <v>#DIV/0!</v>
      </c>
    </row>
    <row r="47" spans="1:14">
      <c r="A47" s="160">
        <v>38</v>
      </c>
      <c r="B47" s="161" t="str">
        <f>[6]GSS!B48</f>
        <v>YES BANK Ltd.</v>
      </c>
      <c r="C47" s="161">
        <f>[6]GSS!CW48</f>
        <v>0</v>
      </c>
      <c r="D47" s="258">
        <f>[6]GSS!CX48</f>
        <v>0</v>
      </c>
      <c r="E47" s="161">
        <f>[6]GSS!CY48</f>
        <v>0</v>
      </c>
      <c r="F47" s="258">
        <f>[6]GSS!CZ48</f>
        <v>0</v>
      </c>
      <c r="G47" s="161">
        <f>[6]GSS!DA48</f>
        <v>0</v>
      </c>
      <c r="H47" s="258">
        <f>[6]GSS!DB48</f>
        <v>0</v>
      </c>
      <c r="I47" s="258">
        <f>[6]GSS!DC48</f>
        <v>0</v>
      </c>
      <c r="J47" s="258">
        <f>[6]GSS!DD48</f>
        <v>0</v>
      </c>
      <c r="K47" s="258">
        <f>[6]GSS!DE48</f>
        <v>0</v>
      </c>
      <c r="L47" s="258" t="e">
        <f>[6]GSS!DF48</f>
        <v>#DIV/0!</v>
      </c>
      <c r="M47" s="258" t="e">
        <f>[6]GSS!DG48</f>
        <v>#DIV/0!</v>
      </c>
      <c r="N47" s="258" t="e">
        <f>[6]GSS!DH48</f>
        <v>#DIV/0!</v>
      </c>
    </row>
    <row r="48" spans="1:14">
      <c r="A48" s="160">
        <v>39</v>
      </c>
      <c r="B48" s="161" t="str">
        <f>[6]GSS!B49</f>
        <v>Bandhan Bank</v>
      </c>
      <c r="C48" s="161">
        <f>[6]GSS!CW49</f>
        <v>0</v>
      </c>
      <c r="D48" s="258">
        <f>[6]GSS!CX49</f>
        <v>0</v>
      </c>
      <c r="E48" s="161">
        <f>[6]GSS!CY49</f>
        <v>0</v>
      </c>
      <c r="F48" s="258">
        <f>[6]GSS!CZ49</f>
        <v>0</v>
      </c>
      <c r="G48" s="161">
        <f>[6]GSS!DA49</f>
        <v>0</v>
      </c>
      <c r="H48" s="258">
        <f>[6]GSS!DB49</f>
        <v>0</v>
      </c>
      <c r="I48" s="258">
        <f>[6]GSS!DC49</f>
        <v>0</v>
      </c>
      <c r="J48" s="258">
        <f>[6]GSS!DD49</f>
        <v>0</v>
      </c>
      <c r="K48" s="258">
        <f>[6]GSS!DE49</f>
        <v>0</v>
      </c>
      <c r="L48" s="258" t="e">
        <f>[6]GSS!DF49</f>
        <v>#DIV/0!</v>
      </c>
      <c r="M48" s="258" t="e">
        <f>[6]GSS!DG49</f>
        <v>#DIV/0!</v>
      </c>
      <c r="N48" s="258" t="e">
        <f>[6]GSS!DH49</f>
        <v>#DIV/0!</v>
      </c>
    </row>
    <row r="49" spans="1:14" s="598" customFormat="1" ht="15.75">
      <c r="A49" s="595"/>
      <c r="B49" s="477" t="s">
        <v>680</v>
      </c>
      <c r="C49" s="477">
        <f>[6]GSS!CW50</f>
        <v>43</v>
      </c>
      <c r="D49" s="275">
        <f>[6]GSS!CX50</f>
        <v>143.29000000000002</v>
      </c>
      <c r="E49" s="477">
        <f>[6]GSS!CY50</f>
        <v>0</v>
      </c>
      <c r="F49" s="275">
        <f>[6]GSS!CZ50</f>
        <v>0</v>
      </c>
      <c r="G49" s="477">
        <f>[6]GSS!DA50</f>
        <v>0</v>
      </c>
      <c r="H49" s="275">
        <f>[6]GSS!DB50</f>
        <v>0</v>
      </c>
      <c r="I49" s="275">
        <f>[6]GSS!DC50</f>
        <v>0.94</v>
      </c>
      <c r="J49" s="275">
        <f>[6]GSS!DD50</f>
        <v>0</v>
      </c>
      <c r="K49" s="275">
        <f>[6]GSS!DE50</f>
        <v>0</v>
      </c>
      <c r="L49" s="275">
        <f>[6]GSS!DF50</f>
        <v>0.65601228278316681</v>
      </c>
      <c r="M49" s="275" t="e">
        <f>[6]GSS!DG50</f>
        <v>#DIV/0!</v>
      </c>
      <c r="N49" s="275" t="e">
        <f>[6]GSS!DH50</f>
        <v>#DIV/0!</v>
      </c>
    </row>
    <row r="50" spans="1:14" ht="15.75">
      <c r="A50" s="156" t="s">
        <v>613</v>
      </c>
      <c r="B50" s="477" t="s">
        <v>63</v>
      </c>
      <c r="C50" s="477"/>
      <c r="D50" s="275"/>
      <c r="E50" s="477"/>
      <c r="F50" s="275"/>
      <c r="G50" s="477"/>
      <c r="H50" s="275"/>
      <c r="I50" s="275"/>
      <c r="J50" s="275"/>
      <c r="K50" s="275"/>
      <c r="L50" s="600"/>
      <c r="M50" s="600"/>
      <c r="N50" s="600"/>
    </row>
    <row r="51" spans="1:14">
      <c r="A51" s="160">
        <v>40</v>
      </c>
      <c r="B51" s="161" t="s">
        <v>470</v>
      </c>
      <c r="C51" s="161">
        <f>[6]GSS!CW53</f>
        <v>28</v>
      </c>
      <c r="D51" s="258">
        <f>[6]GSS!CX53</f>
        <v>36</v>
      </c>
      <c r="E51" s="161">
        <f>[6]GSS!CY53</f>
        <v>26</v>
      </c>
      <c r="F51" s="258">
        <f>[6]GSS!CZ53</f>
        <v>130</v>
      </c>
      <c r="G51" s="161">
        <f>[6]GSS!DA53</f>
        <v>88</v>
      </c>
      <c r="H51" s="258">
        <f>[6]GSS!DB53</f>
        <v>138</v>
      </c>
      <c r="I51" s="258">
        <f>[6]GSS!DC53</f>
        <v>0</v>
      </c>
      <c r="J51" s="258">
        <f>[6]GSS!DD53</f>
        <v>0</v>
      </c>
      <c r="K51" s="258">
        <f>[6]GSS!DE53</f>
        <v>0</v>
      </c>
      <c r="L51" s="258">
        <f>[6]GSS!DF53</f>
        <v>0</v>
      </c>
      <c r="M51" s="258">
        <f>[6]GSS!DG53</f>
        <v>0</v>
      </c>
      <c r="N51" s="258">
        <f>[6]GSS!DH53</f>
        <v>0</v>
      </c>
    </row>
    <row r="52" spans="1:14">
      <c r="A52" s="160">
        <v>41</v>
      </c>
      <c r="B52" s="161" t="s">
        <v>471</v>
      </c>
      <c r="C52" s="161">
        <f>[6]GSS!CW54</f>
        <v>138</v>
      </c>
      <c r="D52" s="258">
        <f>[6]GSS!CX54</f>
        <v>502.2</v>
      </c>
      <c r="E52" s="161">
        <f>[6]GSS!CY54</f>
        <v>168</v>
      </c>
      <c r="F52" s="258">
        <f>[6]GSS!CZ54</f>
        <v>783.01</v>
      </c>
      <c r="G52" s="161">
        <f>[6]GSS!DA54</f>
        <v>179</v>
      </c>
      <c r="H52" s="258">
        <f>[6]GSS!DB54</f>
        <v>651.34</v>
      </c>
      <c r="I52" s="258">
        <f>[6]GSS!DC54</f>
        <v>84.31</v>
      </c>
      <c r="J52" s="258">
        <f>[6]GSS!DD54</f>
        <v>169.66</v>
      </c>
      <c r="K52" s="258">
        <f>[6]GSS!DE54</f>
        <v>126.98</v>
      </c>
      <c r="L52" s="258">
        <f>[6]GSS!DF54</f>
        <v>16.788132218239745</v>
      </c>
      <c r="M52" s="258">
        <f>[6]GSS!DG54</f>
        <v>21.667667079603071</v>
      </c>
      <c r="N52" s="258">
        <f>[6]GSS!DH54</f>
        <v>19.49519452206221</v>
      </c>
    </row>
    <row r="53" spans="1:14">
      <c r="A53" s="160">
        <v>42</v>
      </c>
      <c r="B53" s="161" t="s">
        <v>472</v>
      </c>
      <c r="C53" s="161">
        <f>[6]GSS!CW55</f>
        <v>229</v>
      </c>
      <c r="D53" s="258">
        <f>[6]GSS!CX55</f>
        <v>685</v>
      </c>
      <c r="E53" s="161">
        <f>[6]GSS!CY55</f>
        <v>0</v>
      </c>
      <c r="F53" s="258">
        <f>[6]GSS!CZ55</f>
        <v>0</v>
      </c>
      <c r="G53" s="161">
        <f>[6]GSS!DA55</f>
        <v>120</v>
      </c>
      <c r="H53" s="258">
        <f>[6]GSS!DB55</f>
        <v>473</v>
      </c>
      <c r="I53" s="258">
        <f>[6]GSS!DC55</f>
        <v>41.5</v>
      </c>
      <c r="J53" s="258">
        <f>[6]GSS!DD55</f>
        <v>0</v>
      </c>
      <c r="K53" s="258">
        <f>[6]GSS!DE55</f>
        <v>30.5</v>
      </c>
      <c r="L53" s="258">
        <f>[6]GSS!DF55</f>
        <v>6.0583941605839415</v>
      </c>
      <c r="M53" s="258" t="e">
        <f>[6]GSS!DG55</f>
        <v>#DIV/0!</v>
      </c>
      <c r="N53" s="258">
        <f>[6]GSS!DH55</f>
        <v>6.4482029598308666</v>
      </c>
    </row>
    <row r="54" spans="1:14" s="598" customFormat="1" ht="15.75">
      <c r="A54" s="595"/>
      <c r="B54" s="477" t="s">
        <v>67</v>
      </c>
      <c r="C54" s="477">
        <f>[6]GSS!CW56</f>
        <v>395</v>
      </c>
      <c r="D54" s="275">
        <f>[6]GSS!CX56</f>
        <v>1223.2</v>
      </c>
      <c r="E54" s="477">
        <f>[6]GSS!CY56</f>
        <v>194</v>
      </c>
      <c r="F54" s="275">
        <f>[6]GSS!CZ56</f>
        <v>913.01</v>
      </c>
      <c r="G54" s="477">
        <f>[6]GSS!DA56</f>
        <v>387</v>
      </c>
      <c r="H54" s="275">
        <f>[6]GSS!DB56</f>
        <v>1262.3400000000001</v>
      </c>
      <c r="I54" s="275">
        <f>[6]GSS!DC56</f>
        <v>125.81</v>
      </c>
      <c r="J54" s="275">
        <f>[6]GSS!DD56</f>
        <v>169.66</v>
      </c>
      <c r="K54" s="275">
        <f>[6]GSS!DE56</f>
        <v>157.48000000000002</v>
      </c>
      <c r="L54" s="275">
        <f>[6]GSS!DF56</f>
        <v>10.285317200784828</v>
      </c>
      <c r="M54" s="275">
        <f>[6]GSS!DG56</f>
        <v>18.582490881808521</v>
      </c>
      <c r="N54" s="275">
        <f>[6]GSS!DH56</f>
        <v>12.475244387407514</v>
      </c>
    </row>
    <row r="55" spans="1:14" s="598" customFormat="1" ht="15.75">
      <c r="A55" s="595"/>
      <c r="B55" s="477" t="s">
        <v>681</v>
      </c>
      <c r="C55" s="601">
        <f>[6]GSS!CW58</f>
        <v>4162</v>
      </c>
      <c r="D55" s="383">
        <f>[6]GSS!CX58</f>
        <v>19816.910000000003</v>
      </c>
      <c r="E55" s="601">
        <f>[6]GSS!CY58</f>
        <v>1233</v>
      </c>
      <c r="F55" s="383">
        <f>[6]GSS!CZ58</f>
        <v>4415.6400000000003</v>
      </c>
      <c r="G55" s="601">
        <f>[6]GSS!DA58</f>
        <v>4083</v>
      </c>
      <c r="H55" s="383">
        <f>[6]GSS!DB58</f>
        <v>20253.289999999997</v>
      </c>
      <c r="I55" s="383">
        <f>[6]GSS!DC58</f>
        <v>4419.26</v>
      </c>
      <c r="J55" s="383">
        <f>[6]GSS!DD58</f>
        <v>749.26</v>
      </c>
      <c r="K55" s="383">
        <f>[6]GSS!DE58</f>
        <v>2047.24</v>
      </c>
      <c r="L55" s="383">
        <f>[6]GSS!DF58</f>
        <v>22.300449464623899</v>
      </c>
      <c r="M55" s="383">
        <f>[6]GSS!DG58</f>
        <v>16.968321692891632</v>
      </c>
      <c r="N55" s="383">
        <f>[6]GSS!DH58</f>
        <v>10.108184892429824</v>
      </c>
    </row>
    <row r="56" spans="1:14" s="598" customFormat="1" ht="15.75">
      <c r="A56" s="595"/>
      <c r="B56" s="477" t="s">
        <v>704</v>
      </c>
      <c r="C56" s="601">
        <f>[6]GSS!CW60</f>
        <v>3767</v>
      </c>
      <c r="D56" s="383">
        <f>[6]GSS!CX60</f>
        <v>18593.710000000003</v>
      </c>
      <c r="E56" s="601">
        <f>[6]GSS!CY60</f>
        <v>1039</v>
      </c>
      <c r="F56" s="383">
        <f>[6]GSS!CZ60</f>
        <v>3502.63</v>
      </c>
      <c r="G56" s="601">
        <f>[6]GSS!DA60</f>
        <v>3696</v>
      </c>
      <c r="H56" s="383">
        <f>[6]GSS!DB60</f>
        <v>18990.949999999997</v>
      </c>
      <c r="I56" s="383">
        <f>[6]GSS!DC60</f>
        <v>4293.45</v>
      </c>
      <c r="J56" s="383">
        <f>[6]GSS!DD60</f>
        <v>579.6</v>
      </c>
      <c r="K56" s="383">
        <f>[6]GSS!DE60</f>
        <v>1889.76</v>
      </c>
      <c r="L56" s="383">
        <f>[6]GSS!DF60</f>
        <v>23.090873203895292</v>
      </c>
      <c r="M56" s="383">
        <f>[6]GSS!DG60</f>
        <v>16.547565686355682</v>
      </c>
      <c r="N56" s="383">
        <f>[6]GSS!DH60</f>
        <v>9.9508450077536956</v>
      </c>
    </row>
    <row r="57" spans="1:14" ht="15.75">
      <c r="A57" s="156" t="s">
        <v>705</v>
      </c>
      <c r="B57" s="477" t="s">
        <v>71</v>
      </c>
      <c r="C57" s="161"/>
      <c r="D57" s="258"/>
      <c r="E57" s="161"/>
      <c r="F57" s="258"/>
      <c r="G57" s="161"/>
      <c r="H57" s="258"/>
      <c r="I57" s="258"/>
      <c r="J57" s="258"/>
      <c r="K57" s="258"/>
      <c r="L57" s="600"/>
      <c r="M57" s="600"/>
      <c r="N57" s="600"/>
    </row>
    <row r="58" spans="1:14">
      <c r="A58" s="160">
        <v>43</v>
      </c>
      <c r="B58" s="161" t="str">
        <f>[6]GSS!B63</f>
        <v>KSCARD Bk.Ltd</v>
      </c>
      <c r="C58" s="161">
        <f>[6]GSS!CW63</f>
        <v>0</v>
      </c>
      <c r="D58" s="258">
        <f>[6]GSS!CX63</f>
        <v>0</v>
      </c>
      <c r="E58" s="161">
        <f>[6]GSS!CY63</f>
        <v>0</v>
      </c>
      <c r="F58" s="258">
        <f>[6]GSS!CZ63</f>
        <v>0</v>
      </c>
      <c r="G58" s="161">
        <f>[6]GSS!DA63</f>
        <v>0</v>
      </c>
      <c r="H58" s="258">
        <f>[6]GSS!DB63</f>
        <v>0</v>
      </c>
      <c r="I58" s="258">
        <f>[6]GSS!DC63</f>
        <v>0</v>
      </c>
      <c r="J58" s="258">
        <f>[6]GSS!DD63</f>
        <v>0</v>
      </c>
      <c r="K58" s="258">
        <f>[6]GSS!DE63</f>
        <v>0</v>
      </c>
      <c r="L58" s="258" t="e">
        <f>[6]GSS!DF63</f>
        <v>#DIV/0!</v>
      </c>
      <c r="M58" s="258" t="e">
        <f>[6]GSS!DG63</f>
        <v>#DIV/0!</v>
      </c>
      <c r="N58" s="258" t="e">
        <f>[6]GSS!DH63</f>
        <v>#DIV/0!</v>
      </c>
    </row>
    <row r="59" spans="1:14">
      <c r="A59" s="160">
        <v>44</v>
      </c>
      <c r="B59" s="161" t="str">
        <f>[6]GSS!B64</f>
        <v xml:space="preserve">K.S.Coop Apex Bank ltd </v>
      </c>
      <c r="C59" s="161">
        <f>[6]GSS!CW64</f>
        <v>0</v>
      </c>
      <c r="D59" s="258">
        <f>[6]GSS!CX64</f>
        <v>0</v>
      </c>
      <c r="E59" s="161">
        <f>[6]GSS!CY64</f>
        <v>0</v>
      </c>
      <c r="F59" s="258">
        <f>[6]GSS!CZ64</f>
        <v>0</v>
      </c>
      <c r="G59" s="161">
        <f>[6]GSS!DA64</f>
        <v>0</v>
      </c>
      <c r="H59" s="258">
        <f>[6]GSS!DB64</f>
        <v>0</v>
      </c>
      <c r="I59" s="258">
        <f>[6]GSS!DC64</f>
        <v>0</v>
      </c>
      <c r="J59" s="258">
        <f>[6]GSS!DD64</f>
        <v>0</v>
      </c>
      <c r="K59" s="258">
        <f>[6]GSS!DE64</f>
        <v>0</v>
      </c>
      <c r="L59" s="258" t="e">
        <f>[6]GSS!DF64</f>
        <v>#DIV/0!</v>
      </c>
      <c r="M59" s="258" t="e">
        <f>[6]GSS!DG64</f>
        <v>#DIV/0!</v>
      </c>
      <c r="N59" s="258" t="e">
        <f>[6]GSS!DH64</f>
        <v>#DIV/0!</v>
      </c>
    </row>
    <row r="60" spans="1:14">
      <c r="A60" s="160">
        <v>45</v>
      </c>
      <c r="B60" s="161" t="str">
        <f>[6]GSS!B65</f>
        <v>Indl.Co.Op.Bank ltd.</v>
      </c>
      <c r="C60" s="161">
        <f>[6]GSS!CW65</f>
        <v>0</v>
      </c>
      <c r="D60" s="258">
        <f>[6]GSS!CX65</f>
        <v>0</v>
      </c>
      <c r="E60" s="161">
        <f>[6]GSS!CY65</f>
        <v>0</v>
      </c>
      <c r="F60" s="258">
        <f>[6]GSS!CZ65</f>
        <v>0</v>
      </c>
      <c r="G60" s="161">
        <f>[6]GSS!DA65</f>
        <v>0</v>
      </c>
      <c r="H60" s="258">
        <f>[6]GSS!DB65</f>
        <v>0</v>
      </c>
      <c r="I60" s="258">
        <f>[6]GSS!DC65</f>
        <v>0</v>
      </c>
      <c r="J60" s="258">
        <f>[6]GSS!DD65</f>
        <v>0</v>
      </c>
      <c r="K60" s="258">
        <f>[6]GSS!DE65</f>
        <v>0</v>
      </c>
      <c r="L60" s="258" t="e">
        <f>[6]GSS!DF65</f>
        <v>#DIV/0!</v>
      </c>
      <c r="M60" s="258" t="e">
        <f>[6]GSS!DG65</f>
        <v>#DIV/0!</v>
      </c>
      <c r="N60" s="258" t="e">
        <f>[6]GSS!DH65</f>
        <v>#DIV/0!</v>
      </c>
    </row>
    <row r="61" spans="1:14" s="598" customFormat="1" ht="15.75">
      <c r="A61" s="595"/>
      <c r="B61" s="477" t="s">
        <v>75</v>
      </c>
      <c r="C61" s="477">
        <f>[6]GSS!CW66</f>
        <v>0</v>
      </c>
      <c r="D61" s="275">
        <f>[6]GSS!CX66</f>
        <v>0</v>
      </c>
      <c r="E61" s="477">
        <f>[6]GSS!CY66</f>
        <v>0</v>
      </c>
      <c r="F61" s="275">
        <f>[6]GSS!CZ66</f>
        <v>0</v>
      </c>
      <c r="G61" s="477">
        <f>[6]GSS!DA66</f>
        <v>0</v>
      </c>
      <c r="H61" s="275">
        <f>[6]GSS!DB66</f>
        <v>0</v>
      </c>
      <c r="I61" s="275">
        <f>[6]GSS!DC66</f>
        <v>0</v>
      </c>
      <c r="J61" s="275">
        <f>[6]GSS!DD66</f>
        <v>0</v>
      </c>
      <c r="K61" s="275">
        <f>[6]GSS!DE66</f>
        <v>0</v>
      </c>
      <c r="L61" s="275" t="e">
        <f>[6]GSS!DF66</f>
        <v>#DIV/0!</v>
      </c>
      <c r="M61" s="275" t="e">
        <f>[6]GSS!DG66</f>
        <v>#DIV/0!</v>
      </c>
      <c r="N61" s="275" t="e">
        <f>[6]GSS!DH66</f>
        <v>#DIV/0!</v>
      </c>
    </row>
    <row r="62" spans="1:14">
      <c r="A62" s="160">
        <v>46</v>
      </c>
      <c r="B62" s="602" t="str">
        <f>[6]GSS!B67</f>
        <v>KSFC</v>
      </c>
      <c r="C62" s="161">
        <f>[6]GSS!CW67</f>
        <v>0</v>
      </c>
      <c r="D62" s="258">
        <f>[6]GSS!CX67</f>
        <v>0</v>
      </c>
      <c r="E62" s="161">
        <f>[6]GSS!CY67</f>
        <v>0</v>
      </c>
      <c r="F62" s="258">
        <f>[6]GSS!CZ67</f>
        <v>0</v>
      </c>
      <c r="G62" s="161">
        <f>[6]GSS!DA67</f>
        <v>0</v>
      </c>
      <c r="H62" s="258">
        <f>[6]GSS!DB67</f>
        <v>0</v>
      </c>
      <c r="I62" s="258">
        <f>[6]GSS!DC67</f>
        <v>0</v>
      </c>
      <c r="J62" s="258">
        <f>[6]GSS!DD67</f>
        <v>0</v>
      </c>
      <c r="K62" s="258">
        <f>[6]GSS!DE67</f>
        <v>0</v>
      </c>
      <c r="L62" s="258" t="e">
        <f>[6]GSS!DF67</f>
        <v>#DIV/0!</v>
      </c>
      <c r="M62" s="258" t="e">
        <f>[6]GSS!DG67</f>
        <v>#DIV/0!</v>
      </c>
      <c r="N62" s="258" t="e">
        <f>[6]GSS!DH67</f>
        <v>#DIV/0!</v>
      </c>
    </row>
    <row r="63" spans="1:14" s="598" customFormat="1" ht="15.75">
      <c r="A63" s="603"/>
      <c r="B63" s="477" t="s">
        <v>706</v>
      </c>
      <c r="C63" s="477">
        <f>[6]GSS!CW68</f>
        <v>0</v>
      </c>
      <c r="D63" s="275">
        <f>[6]GSS!CX68</f>
        <v>0</v>
      </c>
      <c r="E63" s="477">
        <f>[6]GSS!CY68</f>
        <v>0</v>
      </c>
      <c r="F63" s="275">
        <f>[6]GSS!CZ68</f>
        <v>0</v>
      </c>
      <c r="G63" s="477">
        <f>[6]GSS!DA68</f>
        <v>0</v>
      </c>
      <c r="H63" s="275">
        <f>[6]GSS!DB68</f>
        <v>0</v>
      </c>
      <c r="I63" s="275">
        <f>[6]GSS!DC68</f>
        <v>0</v>
      </c>
      <c r="J63" s="275">
        <f>[6]GSS!DD68</f>
        <v>0</v>
      </c>
      <c r="K63" s="275">
        <f>[6]GSS!DE68</f>
        <v>0</v>
      </c>
      <c r="L63" s="275" t="e">
        <f>[6]GSS!DF68</f>
        <v>#DIV/0!</v>
      </c>
      <c r="M63" s="275" t="e">
        <f>[6]GSS!DG68</f>
        <v>#DIV/0!</v>
      </c>
      <c r="N63" s="275" t="e">
        <f>[6]GSS!DH68</f>
        <v>#DIV/0!</v>
      </c>
    </row>
    <row r="64" spans="1:14" ht="15.75">
      <c r="A64" s="603" t="s">
        <v>147</v>
      </c>
      <c r="B64" s="477" t="s">
        <v>80</v>
      </c>
      <c r="C64" s="161"/>
      <c r="D64" s="258"/>
      <c r="E64" s="161"/>
      <c r="F64" s="258"/>
      <c r="G64" s="161"/>
      <c r="H64" s="258"/>
      <c r="I64" s="258"/>
      <c r="J64" s="258"/>
      <c r="K64" s="258"/>
      <c r="L64" s="600"/>
      <c r="M64" s="600"/>
      <c r="N64" s="600"/>
    </row>
    <row r="65" spans="1:14">
      <c r="A65" s="160">
        <v>47</v>
      </c>
      <c r="B65" s="161" t="str">
        <f>[6]GSS!B70</f>
        <v>Equitas Small Finance Bank</v>
      </c>
      <c r="C65" s="258">
        <f>[6]GSS!CW70</f>
        <v>0</v>
      </c>
      <c r="D65" s="258">
        <f>[6]GSS!CX70</f>
        <v>0</v>
      </c>
      <c r="E65" s="258">
        <f>[6]GSS!CY70</f>
        <v>0</v>
      </c>
      <c r="F65" s="258">
        <f>[6]GSS!CZ70</f>
        <v>0</v>
      </c>
      <c r="G65" s="258">
        <f>[6]GSS!DA70</f>
        <v>0</v>
      </c>
      <c r="H65" s="258">
        <f>[6]GSS!DB70</f>
        <v>0</v>
      </c>
      <c r="I65" s="258">
        <f>[6]GSS!DC70</f>
        <v>0</v>
      </c>
      <c r="J65" s="258">
        <f>[6]GSS!DD70</f>
        <v>0</v>
      </c>
      <c r="K65" s="258">
        <f>[6]GSS!DE70</f>
        <v>0</v>
      </c>
      <c r="L65" s="258" t="e">
        <f>[6]GSS!DF70</f>
        <v>#DIV/0!</v>
      </c>
      <c r="M65" s="258" t="e">
        <f>[6]GSS!DG70</f>
        <v>#DIV/0!</v>
      </c>
      <c r="N65" s="258" t="e">
        <f>[6]GSS!DH70</f>
        <v>#DIV/0!</v>
      </c>
    </row>
    <row r="66" spans="1:14">
      <c r="A66" s="160">
        <v>48</v>
      </c>
      <c r="B66" s="161" t="str">
        <f>[6]GSS!B71</f>
        <v>Ujjivan Small Finnance</v>
      </c>
      <c r="C66" s="258">
        <f>[6]GSS!CW71</f>
        <v>0</v>
      </c>
      <c r="D66" s="258">
        <f>[6]GSS!CX71</f>
        <v>0</v>
      </c>
      <c r="E66" s="258">
        <f>[6]GSS!CY71</f>
        <v>0</v>
      </c>
      <c r="F66" s="258">
        <f>[6]GSS!CZ71</f>
        <v>0</v>
      </c>
      <c r="G66" s="258">
        <f>[6]GSS!DA71</f>
        <v>0</v>
      </c>
      <c r="H66" s="258">
        <f>[6]GSS!DB71</f>
        <v>0</v>
      </c>
      <c r="I66" s="258">
        <f>[6]GSS!DC71</f>
        <v>0</v>
      </c>
      <c r="J66" s="258">
        <f>[6]GSS!DD71</f>
        <v>0</v>
      </c>
      <c r="K66" s="258">
        <f>[6]GSS!DE71</f>
        <v>0</v>
      </c>
      <c r="L66" s="258" t="e">
        <f>[6]GSS!DF71</f>
        <v>#DIV/0!</v>
      </c>
      <c r="M66" s="258" t="e">
        <f>[6]GSS!DG71</f>
        <v>#DIV/0!</v>
      </c>
      <c r="N66" s="258" t="e">
        <f>[6]GSS!DH71</f>
        <v>#DIV/0!</v>
      </c>
    </row>
    <row r="67" spans="1:14" ht="15.75">
      <c r="A67" s="603"/>
      <c r="B67" s="477" t="s">
        <v>707</v>
      </c>
      <c r="C67" s="161">
        <f>SUM(C65:C66)</f>
        <v>0</v>
      </c>
      <c r="D67" s="161">
        <f t="shared" ref="D67:K67" si="0">SUM(D65:D66)</f>
        <v>0</v>
      </c>
      <c r="E67" s="161">
        <f t="shared" si="0"/>
        <v>0</v>
      </c>
      <c r="F67" s="161">
        <f t="shared" si="0"/>
        <v>0</v>
      </c>
      <c r="G67" s="161">
        <f t="shared" si="0"/>
        <v>0</v>
      </c>
      <c r="H67" s="161">
        <f t="shared" si="0"/>
        <v>0</v>
      </c>
      <c r="I67" s="161">
        <f t="shared" si="0"/>
        <v>0</v>
      </c>
      <c r="J67" s="161">
        <f t="shared" si="0"/>
        <v>0</v>
      </c>
      <c r="K67" s="161">
        <f t="shared" si="0"/>
        <v>0</v>
      </c>
      <c r="L67" s="275" t="e">
        <f>[6]GSS!DF72</f>
        <v>#DIV/0!</v>
      </c>
      <c r="M67" s="275" t="e">
        <f>[6]GSS!DG72</f>
        <v>#DIV/0!</v>
      </c>
      <c r="N67" s="275" t="e">
        <f>[6]GSS!DH72</f>
        <v>#DIV/0!</v>
      </c>
    </row>
    <row r="68" spans="1:14" s="598" customFormat="1" ht="15.75">
      <c r="A68" s="595"/>
      <c r="B68" s="477" t="s">
        <v>130</v>
      </c>
      <c r="C68" s="275">
        <f>[6]GSS!CW73</f>
        <v>4162</v>
      </c>
      <c r="D68" s="383">
        <f>[6]GSS!CX73</f>
        <v>19816.910000000003</v>
      </c>
      <c r="E68" s="601">
        <f>[6]GSS!CY73</f>
        <v>1233</v>
      </c>
      <c r="F68" s="383">
        <f>[6]GSS!CZ73</f>
        <v>4415.6400000000003</v>
      </c>
      <c r="G68" s="601">
        <f>[6]GSS!DA73</f>
        <v>4083</v>
      </c>
      <c r="H68" s="383">
        <f>[6]GSS!DB73</f>
        <v>20253.289999999997</v>
      </c>
      <c r="I68" s="383">
        <f>[6]GSS!DC73</f>
        <v>4419.26</v>
      </c>
      <c r="J68" s="383">
        <f>[6]GSS!DD73</f>
        <v>749.26</v>
      </c>
      <c r="K68" s="383">
        <f>[6]GSS!DE73</f>
        <v>2047.24</v>
      </c>
      <c r="L68" s="384">
        <f>[6]GSS!DF73</f>
        <v>22.300449464623899</v>
      </c>
      <c r="M68" s="384">
        <f>[6]GSS!DG73</f>
        <v>16.968321692891632</v>
      </c>
      <c r="N68" s="384">
        <f>[6]GSS!DH73</f>
        <v>10.108184892429824</v>
      </c>
    </row>
  </sheetData>
  <mergeCells count="10">
    <mergeCell ref="A1:N1"/>
    <mergeCell ref="A2:N2"/>
    <mergeCell ref="A3:A4"/>
    <mergeCell ref="B3:B4"/>
    <mergeCell ref="C3:H3"/>
    <mergeCell ref="I3:K3"/>
    <mergeCell ref="L3:N3"/>
    <mergeCell ref="C4:D4"/>
    <mergeCell ref="E4:F4"/>
    <mergeCell ref="G4:H4"/>
  </mergeCells>
  <pageMargins left="0.7" right="0.7" top="0.75" bottom="0.75" header="0.3" footer="0.3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69"/>
  <sheetViews>
    <sheetView workbookViewId="0">
      <selection activeCell="N83" sqref="N83:N84"/>
    </sheetView>
  </sheetViews>
  <sheetFormatPr defaultRowHeight="15"/>
  <cols>
    <col min="1" max="1" width="4" style="593" bestFit="1" customWidth="1"/>
    <col min="2" max="2" width="26" style="593" customWidth="1"/>
    <col min="3" max="3" width="9.85546875" style="593" customWidth="1"/>
    <col min="4" max="4" width="10.140625" style="617" customWidth="1"/>
    <col min="5" max="5" width="8.42578125" style="593" customWidth="1"/>
    <col min="6" max="6" width="8" style="617" customWidth="1"/>
    <col min="7" max="7" width="7.140625" style="593" customWidth="1"/>
    <col min="8" max="8" width="9" style="617" bestFit="1" customWidth="1"/>
    <col min="9" max="9" width="9.7109375" style="593" customWidth="1"/>
    <col min="10" max="10" width="10.140625" style="617" customWidth="1"/>
    <col min="11" max="11" width="8" style="593" customWidth="1"/>
    <col min="12" max="12" width="10" style="593" customWidth="1"/>
    <col min="13" max="13" width="9.28515625" style="593" bestFit="1" customWidth="1"/>
    <col min="14" max="14" width="10.42578125" style="593" customWidth="1"/>
    <col min="15" max="15" width="9.140625" style="593" customWidth="1"/>
    <col min="16" max="16384" width="9.140625" style="593"/>
  </cols>
  <sheetData>
    <row r="1" spans="1:14" ht="15.75">
      <c r="A1" s="1040"/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  <c r="N1" s="1042"/>
    </row>
    <row r="2" spans="1:14" ht="33.75">
      <c r="A2" s="971" t="s">
        <v>708</v>
      </c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</row>
    <row r="3" spans="1:14" ht="15.75">
      <c r="A3" s="1043" t="s">
        <v>709</v>
      </c>
      <c r="B3" s="1044"/>
      <c r="C3" s="1044"/>
      <c r="D3" s="1044"/>
      <c r="E3" s="1044"/>
      <c r="F3" s="1044"/>
      <c r="G3" s="1044"/>
      <c r="H3" s="1044"/>
      <c r="I3" s="1044"/>
      <c r="J3" s="1044"/>
      <c r="K3" s="1044"/>
      <c r="L3" s="1044"/>
      <c r="M3" s="1044"/>
      <c r="N3" s="1045"/>
    </row>
    <row r="4" spans="1:14" ht="15.75">
      <c r="A4" s="601" t="s">
        <v>710</v>
      </c>
      <c r="B4" s="601"/>
      <c r="C4" s="601"/>
      <c r="D4" s="601"/>
      <c r="E4" s="601"/>
      <c r="F4" s="601"/>
      <c r="G4" s="601"/>
      <c r="H4" s="601"/>
      <c r="I4" s="601"/>
      <c r="J4" s="383"/>
      <c r="K4" s="151"/>
      <c r="L4" s="151"/>
      <c r="M4" s="151"/>
      <c r="N4" s="151"/>
    </row>
    <row r="5" spans="1:14" ht="45">
      <c r="A5" s="733" t="s">
        <v>88</v>
      </c>
      <c r="B5" s="730" t="s">
        <v>94</v>
      </c>
      <c r="C5" s="1018" t="s">
        <v>711</v>
      </c>
      <c r="D5" s="1018"/>
      <c r="E5" s="1018" t="s">
        <v>712</v>
      </c>
      <c r="F5" s="1018"/>
      <c r="G5" s="1018" t="s">
        <v>713</v>
      </c>
      <c r="H5" s="1018"/>
      <c r="I5" s="1018" t="s">
        <v>714</v>
      </c>
      <c r="J5" s="1018"/>
      <c r="K5" s="596" t="s">
        <v>715</v>
      </c>
      <c r="L5" s="605" t="s">
        <v>716</v>
      </c>
      <c r="M5" s="596" t="s">
        <v>717</v>
      </c>
      <c r="N5" s="606" t="s">
        <v>718</v>
      </c>
    </row>
    <row r="6" spans="1:14" s="598" customFormat="1" ht="15.75">
      <c r="A6" s="733"/>
      <c r="B6" s="730"/>
      <c r="C6" s="607" t="s">
        <v>575</v>
      </c>
      <c r="D6" s="608" t="s">
        <v>624</v>
      </c>
      <c r="E6" s="607" t="s">
        <v>575</v>
      </c>
      <c r="F6" s="608" t="s">
        <v>624</v>
      </c>
      <c r="G6" s="607" t="s">
        <v>575</v>
      </c>
      <c r="H6" s="608" t="s">
        <v>624</v>
      </c>
      <c r="I6" s="607" t="s">
        <v>575</v>
      </c>
      <c r="J6" s="608" t="s">
        <v>624</v>
      </c>
      <c r="K6" s="596" t="s">
        <v>575</v>
      </c>
      <c r="L6" s="605" t="s">
        <v>575</v>
      </c>
      <c r="M6" s="596" t="s">
        <v>575</v>
      </c>
      <c r="N6" s="601" t="s">
        <v>575</v>
      </c>
    </row>
    <row r="7" spans="1:14" ht="15.75">
      <c r="A7" s="609" t="s">
        <v>15</v>
      </c>
      <c r="B7" s="610" t="s">
        <v>675</v>
      </c>
      <c r="C7" s="151"/>
      <c r="D7" s="379"/>
      <c r="E7" s="151"/>
      <c r="F7" s="379"/>
      <c r="G7" s="151"/>
      <c r="H7" s="379"/>
      <c r="I7" s="151"/>
      <c r="J7" s="379"/>
      <c r="K7" s="611"/>
      <c r="L7" s="151"/>
      <c r="M7" s="151"/>
      <c r="N7" s="151"/>
    </row>
    <row r="8" spans="1:14">
      <c r="A8" s="612">
        <v>1</v>
      </c>
      <c r="B8" s="613" t="s">
        <v>17</v>
      </c>
      <c r="C8" s="151">
        <v>0</v>
      </c>
      <c r="D8" s="379">
        <v>0</v>
      </c>
      <c r="E8" s="151">
        <v>0</v>
      </c>
      <c r="F8" s="379">
        <v>0</v>
      </c>
      <c r="G8" s="151">
        <v>0</v>
      </c>
      <c r="H8" s="379">
        <v>0</v>
      </c>
      <c r="I8" s="151">
        <f>C8+E8-G8</f>
        <v>0</v>
      </c>
      <c r="J8" s="379">
        <f>D8+F8-H8</f>
        <v>0</v>
      </c>
      <c r="K8" s="156">
        <v>0</v>
      </c>
      <c r="L8" s="156">
        <v>0</v>
      </c>
      <c r="M8" s="156">
        <v>0</v>
      </c>
      <c r="N8" s="151">
        <f t="shared" ref="N8:N69" si="0">K8+L8+M8</f>
        <v>0</v>
      </c>
    </row>
    <row r="9" spans="1:14">
      <c r="A9" s="612">
        <v>2</v>
      </c>
      <c r="B9" s="613" t="s">
        <v>18</v>
      </c>
      <c r="C9" s="151">
        <v>1</v>
      </c>
      <c r="D9" s="379">
        <v>35</v>
      </c>
      <c r="E9" s="151">
        <v>0</v>
      </c>
      <c r="F9" s="379">
        <v>0</v>
      </c>
      <c r="G9" s="151">
        <v>0</v>
      </c>
      <c r="H9" s="379">
        <v>0</v>
      </c>
      <c r="I9" s="151">
        <f t="shared" ref="I9:J12" si="1">C9+E9-G9</f>
        <v>1</v>
      </c>
      <c r="J9" s="379">
        <f t="shared" si="1"/>
        <v>35</v>
      </c>
      <c r="K9" s="156">
        <v>0</v>
      </c>
      <c r="L9" s="156">
        <v>1</v>
      </c>
      <c r="M9" s="156">
        <v>0</v>
      </c>
      <c r="N9" s="151">
        <f t="shared" si="0"/>
        <v>1</v>
      </c>
    </row>
    <row r="10" spans="1:14">
      <c r="A10" s="612">
        <v>3</v>
      </c>
      <c r="B10" s="613" t="s">
        <v>19</v>
      </c>
      <c r="C10" s="151">
        <v>1537</v>
      </c>
      <c r="D10" s="379">
        <v>14621</v>
      </c>
      <c r="E10" s="151">
        <v>0</v>
      </c>
      <c r="F10" s="379">
        <v>0</v>
      </c>
      <c r="G10" s="151">
        <v>0</v>
      </c>
      <c r="H10" s="379">
        <v>0</v>
      </c>
      <c r="I10" s="151">
        <f t="shared" si="1"/>
        <v>1537</v>
      </c>
      <c r="J10" s="379">
        <f t="shared" si="1"/>
        <v>14621</v>
      </c>
      <c r="K10" s="156">
        <v>1416</v>
      </c>
      <c r="L10" s="156">
        <v>121</v>
      </c>
      <c r="M10" s="156">
        <v>0</v>
      </c>
      <c r="N10" s="151">
        <f t="shared" si="0"/>
        <v>1537</v>
      </c>
    </row>
    <row r="11" spans="1:14">
      <c r="A11" s="612">
        <v>4</v>
      </c>
      <c r="B11" s="613" t="s">
        <v>20</v>
      </c>
      <c r="C11" s="151">
        <v>16523</v>
      </c>
      <c r="D11" s="379">
        <v>16444</v>
      </c>
      <c r="E11" s="151">
        <v>0</v>
      </c>
      <c r="F11" s="379">
        <v>0</v>
      </c>
      <c r="G11" s="151">
        <v>0</v>
      </c>
      <c r="H11" s="379">
        <v>0</v>
      </c>
      <c r="I11" s="151">
        <f t="shared" si="1"/>
        <v>16523</v>
      </c>
      <c r="J11" s="379">
        <f t="shared" si="1"/>
        <v>16444</v>
      </c>
      <c r="K11" s="156">
        <v>0</v>
      </c>
      <c r="L11" s="156">
        <v>16523</v>
      </c>
      <c r="M11" s="156">
        <v>0</v>
      </c>
      <c r="N11" s="151">
        <f t="shared" si="0"/>
        <v>16523</v>
      </c>
    </row>
    <row r="12" spans="1:14">
      <c r="A12" s="612">
        <v>5</v>
      </c>
      <c r="B12" s="613" t="s">
        <v>21</v>
      </c>
      <c r="C12" s="151">
        <v>1281</v>
      </c>
      <c r="D12" s="379">
        <v>698.3</v>
      </c>
      <c r="E12" s="151">
        <v>0</v>
      </c>
      <c r="F12" s="379">
        <v>0</v>
      </c>
      <c r="G12" s="151">
        <v>0</v>
      </c>
      <c r="H12" s="379">
        <v>0</v>
      </c>
      <c r="I12" s="151">
        <f t="shared" si="1"/>
        <v>1281</v>
      </c>
      <c r="J12" s="379">
        <f t="shared" si="1"/>
        <v>698.3</v>
      </c>
      <c r="K12" s="156">
        <v>439</v>
      </c>
      <c r="L12" s="156">
        <v>391</v>
      </c>
      <c r="M12" s="156">
        <v>451</v>
      </c>
      <c r="N12" s="151">
        <f t="shared" si="0"/>
        <v>1281</v>
      </c>
    </row>
    <row r="13" spans="1:14" ht="15.75">
      <c r="A13" s="609"/>
      <c r="B13" s="610" t="s">
        <v>676</v>
      </c>
      <c r="C13" s="601">
        <f t="shared" ref="C13:K13" si="2">SUM(C8:C12)</f>
        <v>19342</v>
      </c>
      <c r="D13" s="383">
        <f t="shared" si="2"/>
        <v>31798.3</v>
      </c>
      <c r="E13" s="601">
        <f t="shared" si="2"/>
        <v>0</v>
      </c>
      <c r="F13" s="383">
        <f t="shared" si="2"/>
        <v>0</v>
      </c>
      <c r="G13" s="601">
        <f t="shared" si="2"/>
        <v>0</v>
      </c>
      <c r="H13" s="383">
        <f t="shared" si="2"/>
        <v>0</v>
      </c>
      <c r="I13" s="601">
        <f t="shared" si="2"/>
        <v>19342</v>
      </c>
      <c r="J13" s="383">
        <f t="shared" si="2"/>
        <v>31798.3</v>
      </c>
      <c r="K13" s="614">
        <f t="shared" si="2"/>
        <v>1855</v>
      </c>
      <c r="L13" s="595">
        <f>SUM(L8:L12)</f>
        <v>17036</v>
      </c>
      <c r="M13" s="595">
        <f>SUM(M8:M12)</f>
        <v>451</v>
      </c>
      <c r="N13" s="601">
        <f t="shared" si="0"/>
        <v>19342</v>
      </c>
    </row>
    <row r="14" spans="1:14" ht="15.75">
      <c r="A14" s="609" t="s">
        <v>677</v>
      </c>
      <c r="B14" s="610" t="s">
        <v>678</v>
      </c>
      <c r="C14" s="151"/>
      <c r="D14" s="379"/>
      <c r="E14" s="151"/>
      <c r="F14" s="379"/>
      <c r="G14" s="151"/>
      <c r="H14" s="379"/>
      <c r="I14" s="151">
        <f t="shared" ref="I14:J30" si="3">C14+E14-G14</f>
        <v>0</v>
      </c>
      <c r="J14" s="379">
        <f t="shared" si="3"/>
        <v>0</v>
      </c>
      <c r="K14" s="156"/>
      <c r="L14" s="156"/>
      <c r="M14" s="156"/>
      <c r="N14" s="151"/>
    </row>
    <row r="15" spans="1:14">
      <c r="A15" s="612">
        <v>6</v>
      </c>
      <c r="B15" s="613" t="s">
        <v>24</v>
      </c>
      <c r="C15" s="151">
        <v>0</v>
      </c>
      <c r="D15" s="379">
        <v>0</v>
      </c>
      <c r="E15" s="151">
        <v>0</v>
      </c>
      <c r="F15" s="379">
        <v>0</v>
      </c>
      <c r="G15" s="151">
        <v>0</v>
      </c>
      <c r="H15" s="379">
        <v>0</v>
      </c>
      <c r="I15" s="151">
        <f t="shared" si="3"/>
        <v>0</v>
      </c>
      <c r="J15" s="379">
        <f t="shared" si="3"/>
        <v>0</v>
      </c>
      <c r="K15" s="156">
        <v>0</v>
      </c>
      <c r="L15" s="156">
        <v>0</v>
      </c>
      <c r="M15" s="156">
        <v>0</v>
      </c>
      <c r="N15" s="151">
        <f t="shared" si="0"/>
        <v>0</v>
      </c>
    </row>
    <row r="16" spans="1:14">
      <c r="A16" s="612">
        <v>7</v>
      </c>
      <c r="B16" s="613" t="s">
        <v>25</v>
      </c>
      <c r="C16" s="151">
        <v>0</v>
      </c>
      <c r="D16" s="379">
        <v>0</v>
      </c>
      <c r="E16" s="151">
        <v>0</v>
      </c>
      <c r="F16" s="379">
        <v>0</v>
      </c>
      <c r="G16" s="151">
        <v>0</v>
      </c>
      <c r="H16" s="379">
        <v>0</v>
      </c>
      <c r="I16" s="151">
        <f t="shared" si="3"/>
        <v>0</v>
      </c>
      <c r="J16" s="379">
        <f t="shared" si="3"/>
        <v>0</v>
      </c>
      <c r="K16" s="156">
        <v>0</v>
      </c>
      <c r="L16" s="156">
        <v>0</v>
      </c>
      <c r="M16" s="156">
        <v>0</v>
      </c>
      <c r="N16" s="151">
        <f t="shared" si="0"/>
        <v>0</v>
      </c>
    </row>
    <row r="17" spans="1:14">
      <c r="A17" s="612">
        <v>8</v>
      </c>
      <c r="B17" s="613" t="s">
        <v>26</v>
      </c>
      <c r="C17" s="151">
        <v>0</v>
      </c>
      <c r="D17" s="379">
        <v>0</v>
      </c>
      <c r="E17" s="151">
        <v>0</v>
      </c>
      <c r="F17" s="379">
        <v>0</v>
      </c>
      <c r="G17" s="151">
        <v>0</v>
      </c>
      <c r="H17" s="379">
        <v>0</v>
      </c>
      <c r="I17" s="151">
        <f t="shared" si="3"/>
        <v>0</v>
      </c>
      <c r="J17" s="379">
        <f t="shared" si="3"/>
        <v>0</v>
      </c>
      <c r="K17" s="156">
        <v>0</v>
      </c>
      <c r="L17" s="156">
        <v>0</v>
      </c>
      <c r="M17" s="156">
        <v>0</v>
      </c>
      <c r="N17" s="151">
        <f t="shared" si="0"/>
        <v>0</v>
      </c>
    </row>
    <row r="18" spans="1:14">
      <c r="A18" s="612">
        <v>9</v>
      </c>
      <c r="B18" s="615" t="s">
        <v>27</v>
      </c>
      <c r="C18" s="151">
        <v>0</v>
      </c>
      <c r="D18" s="379">
        <v>0</v>
      </c>
      <c r="E18" s="151">
        <v>0</v>
      </c>
      <c r="F18" s="379">
        <v>0</v>
      </c>
      <c r="G18" s="151">
        <v>0</v>
      </c>
      <c r="H18" s="379">
        <v>0</v>
      </c>
      <c r="I18" s="151">
        <f t="shared" si="3"/>
        <v>0</v>
      </c>
      <c r="J18" s="379">
        <f t="shared" si="3"/>
        <v>0</v>
      </c>
      <c r="K18" s="156">
        <v>0</v>
      </c>
      <c r="L18" s="156">
        <v>0</v>
      </c>
      <c r="M18" s="156">
        <v>0</v>
      </c>
      <c r="N18" s="151">
        <f t="shared" si="0"/>
        <v>0</v>
      </c>
    </row>
    <row r="19" spans="1:14">
      <c r="A19" s="612">
        <v>10</v>
      </c>
      <c r="B19" s="615" t="s">
        <v>28</v>
      </c>
      <c r="C19" s="151">
        <v>0</v>
      </c>
      <c r="D19" s="379">
        <v>0</v>
      </c>
      <c r="E19" s="151">
        <v>0</v>
      </c>
      <c r="F19" s="379">
        <v>0</v>
      </c>
      <c r="G19" s="151">
        <v>0</v>
      </c>
      <c r="H19" s="379">
        <v>0</v>
      </c>
      <c r="I19" s="151">
        <f t="shared" si="3"/>
        <v>0</v>
      </c>
      <c r="J19" s="379">
        <f t="shared" si="3"/>
        <v>0</v>
      </c>
      <c r="K19" s="156">
        <v>0</v>
      </c>
      <c r="L19" s="156">
        <v>0</v>
      </c>
      <c r="M19" s="156">
        <v>0</v>
      </c>
      <c r="N19" s="151">
        <f t="shared" si="0"/>
        <v>0</v>
      </c>
    </row>
    <row r="20" spans="1:14">
      <c r="A20" s="612">
        <v>11</v>
      </c>
      <c r="B20" s="615" t="s">
        <v>29</v>
      </c>
      <c r="C20" s="151">
        <v>0</v>
      </c>
      <c r="D20" s="379">
        <v>0</v>
      </c>
      <c r="E20" s="151">
        <v>0</v>
      </c>
      <c r="F20" s="379">
        <v>0</v>
      </c>
      <c r="G20" s="151">
        <v>0</v>
      </c>
      <c r="H20" s="379">
        <v>0</v>
      </c>
      <c r="I20" s="151">
        <f t="shared" si="3"/>
        <v>0</v>
      </c>
      <c r="J20" s="379">
        <f t="shared" si="3"/>
        <v>0</v>
      </c>
      <c r="K20" s="156">
        <v>0</v>
      </c>
      <c r="L20" s="156">
        <v>0</v>
      </c>
      <c r="M20" s="156">
        <v>0</v>
      </c>
      <c r="N20" s="151">
        <f t="shared" si="0"/>
        <v>0</v>
      </c>
    </row>
    <row r="21" spans="1:14">
      <c r="A21" s="612">
        <v>12</v>
      </c>
      <c r="B21" s="615" t="s">
        <v>30</v>
      </c>
      <c r="C21" s="151">
        <v>0</v>
      </c>
      <c r="D21" s="379">
        <v>0</v>
      </c>
      <c r="E21" s="151">
        <v>0</v>
      </c>
      <c r="F21" s="379">
        <v>0</v>
      </c>
      <c r="G21" s="151">
        <v>0</v>
      </c>
      <c r="H21" s="379">
        <v>0</v>
      </c>
      <c r="I21" s="151">
        <f t="shared" si="3"/>
        <v>0</v>
      </c>
      <c r="J21" s="379">
        <f t="shared" si="3"/>
        <v>0</v>
      </c>
      <c r="K21" s="156">
        <v>0</v>
      </c>
      <c r="L21" s="156">
        <v>0</v>
      </c>
      <c r="M21" s="156">
        <v>0</v>
      </c>
      <c r="N21" s="151">
        <f t="shared" si="0"/>
        <v>0</v>
      </c>
    </row>
    <row r="22" spans="1:14">
      <c r="A22" s="612">
        <v>13</v>
      </c>
      <c r="B22" s="615" t="s">
        <v>31</v>
      </c>
      <c r="C22" s="151">
        <v>0</v>
      </c>
      <c r="D22" s="379">
        <v>0</v>
      </c>
      <c r="E22" s="151">
        <v>0</v>
      </c>
      <c r="F22" s="379">
        <v>0</v>
      </c>
      <c r="G22" s="151">
        <v>0</v>
      </c>
      <c r="H22" s="379">
        <v>0</v>
      </c>
      <c r="I22" s="151">
        <f t="shared" si="3"/>
        <v>0</v>
      </c>
      <c r="J22" s="379">
        <f t="shared" si="3"/>
        <v>0</v>
      </c>
      <c r="K22" s="156">
        <v>0</v>
      </c>
      <c r="L22" s="156">
        <v>0</v>
      </c>
      <c r="M22" s="156">
        <v>0</v>
      </c>
      <c r="N22" s="151">
        <f t="shared" si="0"/>
        <v>0</v>
      </c>
    </row>
    <row r="23" spans="1:14">
      <c r="A23" s="612">
        <v>14</v>
      </c>
      <c r="B23" s="615" t="s">
        <v>32</v>
      </c>
      <c r="C23" s="151">
        <v>26</v>
      </c>
      <c r="D23" s="379">
        <v>13.5</v>
      </c>
      <c r="E23" s="151">
        <v>2</v>
      </c>
      <c r="F23" s="379">
        <v>1.5</v>
      </c>
      <c r="G23" s="151">
        <v>1</v>
      </c>
      <c r="H23" s="379">
        <v>1</v>
      </c>
      <c r="I23" s="151">
        <f t="shared" si="3"/>
        <v>27</v>
      </c>
      <c r="J23" s="379">
        <f t="shared" si="3"/>
        <v>14</v>
      </c>
      <c r="K23" s="156">
        <v>20</v>
      </c>
      <c r="L23" s="156">
        <v>4</v>
      </c>
      <c r="M23" s="156">
        <v>3</v>
      </c>
      <c r="N23" s="151">
        <f t="shared" si="0"/>
        <v>27</v>
      </c>
    </row>
    <row r="24" spans="1:14">
      <c r="A24" s="612">
        <v>15</v>
      </c>
      <c r="B24" s="615" t="s">
        <v>33</v>
      </c>
      <c r="C24" s="151">
        <v>0</v>
      </c>
      <c r="D24" s="379">
        <v>0</v>
      </c>
      <c r="E24" s="151">
        <v>0</v>
      </c>
      <c r="F24" s="379">
        <v>0</v>
      </c>
      <c r="G24" s="151">
        <v>0</v>
      </c>
      <c r="H24" s="379">
        <v>0</v>
      </c>
      <c r="I24" s="151">
        <f t="shared" si="3"/>
        <v>0</v>
      </c>
      <c r="J24" s="379">
        <f t="shared" si="3"/>
        <v>0</v>
      </c>
      <c r="K24" s="156">
        <v>0</v>
      </c>
      <c r="L24" s="156">
        <v>0</v>
      </c>
      <c r="M24" s="156">
        <v>0</v>
      </c>
      <c r="N24" s="151">
        <f t="shared" si="0"/>
        <v>0</v>
      </c>
    </row>
    <row r="25" spans="1:14">
      <c r="A25" s="612">
        <v>16</v>
      </c>
      <c r="B25" s="615" t="s">
        <v>34</v>
      </c>
      <c r="C25" s="151">
        <v>70</v>
      </c>
      <c r="D25" s="379">
        <v>9.5</v>
      </c>
      <c r="E25" s="151">
        <v>0</v>
      </c>
      <c r="F25" s="379">
        <v>0</v>
      </c>
      <c r="G25" s="151">
        <v>0</v>
      </c>
      <c r="H25" s="379">
        <v>0</v>
      </c>
      <c r="I25" s="151">
        <f t="shared" si="3"/>
        <v>70</v>
      </c>
      <c r="J25" s="379">
        <f t="shared" si="3"/>
        <v>9.5</v>
      </c>
      <c r="K25" s="156">
        <v>0</v>
      </c>
      <c r="L25" s="156">
        <v>0</v>
      </c>
      <c r="M25" s="156">
        <v>70</v>
      </c>
      <c r="N25" s="151">
        <f t="shared" si="0"/>
        <v>70</v>
      </c>
    </row>
    <row r="26" spans="1:14">
      <c r="A26" s="612">
        <v>17</v>
      </c>
      <c r="B26" s="615" t="s">
        <v>35</v>
      </c>
      <c r="C26" s="151">
        <v>0</v>
      </c>
      <c r="D26" s="379">
        <v>0</v>
      </c>
      <c r="E26" s="151">
        <v>0</v>
      </c>
      <c r="F26" s="379">
        <v>0</v>
      </c>
      <c r="G26" s="151">
        <v>0</v>
      </c>
      <c r="H26" s="379">
        <v>0</v>
      </c>
      <c r="I26" s="151">
        <f t="shared" si="3"/>
        <v>0</v>
      </c>
      <c r="J26" s="379">
        <f t="shared" si="3"/>
        <v>0</v>
      </c>
      <c r="K26" s="156">
        <v>0</v>
      </c>
      <c r="L26" s="156">
        <v>0</v>
      </c>
      <c r="M26" s="156">
        <v>0</v>
      </c>
      <c r="N26" s="151">
        <f t="shared" si="0"/>
        <v>0</v>
      </c>
    </row>
    <row r="27" spans="1:14">
      <c r="A27" s="612">
        <v>18</v>
      </c>
      <c r="B27" s="615" t="s">
        <v>36</v>
      </c>
      <c r="C27" s="151">
        <v>0</v>
      </c>
      <c r="D27" s="379">
        <v>0</v>
      </c>
      <c r="E27" s="151">
        <v>0</v>
      </c>
      <c r="F27" s="379">
        <v>0</v>
      </c>
      <c r="G27" s="151">
        <v>0</v>
      </c>
      <c r="H27" s="379">
        <v>0</v>
      </c>
      <c r="I27" s="151">
        <f t="shared" si="3"/>
        <v>0</v>
      </c>
      <c r="J27" s="379">
        <f t="shared" si="3"/>
        <v>0</v>
      </c>
      <c r="K27" s="156">
        <v>0</v>
      </c>
      <c r="L27" s="156">
        <v>0</v>
      </c>
      <c r="M27" s="156">
        <v>0</v>
      </c>
      <c r="N27" s="151">
        <f t="shared" si="0"/>
        <v>0</v>
      </c>
    </row>
    <row r="28" spans="1:14">
      <c r="A28" s="612">
        <v>19</v>
      </c>
      <c r="B28" s="615" t="s">
        <v>37</v>
      </c>
      <c r="C28" s="151">
        <v>1402</v>
      </c>
      <c r="D28" s="379">
        <v>2731.9999979999998</v>
      </c>
      <c r="E28" s="151">
        <v>0</v>
      </c>
      <c r="F28" s="379">
        <v>0</v>
      </c>
      <c r="G28" s="151">
        <v>0</v>
      </c>
      <c r="H28" s="379">
        <v>0</v>
      </c>
      <c r="I28" s="151">
        <f t="shared" si="3"/>
        <v>1402</v>
      </c>
      <c r="J28" s="379">
        <f t="shared" si="3"/>
        <v>2731.9999979999998</v>
      </c>
      <c r="K28" s="156">
        <v>0</v>
      </c>
      <c r="L28" s="156">
        <v>1402</v>
      </c>
      <c r="M28" s="156">
        <v>0</v>
      </c>
      <c r="N28" s="151">
        <f t="shared" si="0"/>
        <v>1402</v>
      </c>
    </row>
    <row r="29" spans="1:14">
      <c r="A29" s="612">
        <v>20</v>
      </c>
      <c r="B29" s="615" t="s">
        <v>38</v>
      </c>
      <c r="C29" s="151">
        <v>0</v>
      </c>
      <c r="D29" s="379">
        <v>0</v>
      </c>
      <c r="E29" s="151">
        <v>0</v>
      </c>
      <c r="F29" s="379">
        <v>0</v>
      </c>
      <c r="G29" s="151">
        <v>0</v>
      </c>
      <c r="H29" s="379">
        <v>0</v>
      </c>
      <c r="I29" s="151">
        <f t="shared" si="3"/>
        <v>0</v>
      </c>
      <c r="J29" s="379">
        <f t="shared" si="3"/>
        <v>0</v>
      </c>
      <c r="K29" s="156">
        <v>0</v>
      </c>
      <c r="L29" s="156">
        <v>0</v>
      </c>
      <c r="M29" s="156">
        <v>0</v>
      </c>
      <c r="N29" s="151">
        <f t="shared" si="0"/>
        <v>0</v>
      </c>
    </row>
    <row r="30" spans="1:14">
      <c r="A30" s="612">
        <v>21</v>
      </c>
      <c r="B30" s="615" t="s">
        <v>39</v>
      </c>
      <c r="C30" s="151">
        <v>0</v>
      </c>
      <c r="D30" s="379">
        <v>0</v>
      </c>
      <c r="E30" s="151">
        <v>0</v>
      </c>
      <c r="F30" s="379">
        <v>0</v>
      </c>
      <c r="G30" s="151">
        <v>0</v>
      </c>
      <c r="H30" s="379">
        <v>0</v>
      </c>
      <c r="I30" s="151">
        <f t="shared" si="3"/>
        <v>0</v>
      </c>
      <c r="J30" s="379">
        <f t="shared" si="3"/>
        <v>0</v>
      </c>
      <c r="K30" s="156">
        <v>0</v>
      </c>
      <c r="L30" s="156">
        <v>0</v>
      </c>
      <c r="M30" s="156">
        <v>0</v>
      </c>
      <c r="N30" s="151">
        <f t="shared" si="0"/>
        <v>0</v>
      </c>
    </row>
    <row r="31" spans="1:14" ht="15.75">
      <c r="A31" s="609"/>
      <c r="B31" s="610" t="s">
        <v>40</v>
      </c>
      <c r="C31" s="601">
        <f>SUM(C15:C30)</f>
        <v>1498</v>
      </c>
      <c r="D31" s="383">
        <f t="shared" ref="D31:M31" si="4">SUM(D15:D30)</f>
        <v>2754.9999979999998</v>
      </c>
      <c r="E31" s="601">
        <f t="shared" si="4"/>
        <v>2</v>
      </c>
      <c r="F31" s="383">
        <f t="shared" si="4"/>
        <v>1.5</v>
      </c>
      <c r="G31" s="601">
        <f t="shared" si="4"/>
        <v>1</v>
      </c>
      <c r="H31" s="383">
        <f t="shared" si="4"/>
        <v>1</v>
      </c>
      <c r="I31" s="601">
        <f t="shared" si="4"/>
        <v>1499</v>
      </c>
      <c r="J31" s="383">
        <f t="shared" si="4"/>
        <v>2755.4999979999998</v>
      </c>
      <c r="K31" s="614">
        <f t="shared" si="4"/>
        <v>20</v>
      </c>
      <c r="L31" s="595">
        <f t="shared" si="4"/>
        <v>1406</v>
      </c>
      <c r="M31" s="595">
        <f t="shared" si="4"/>
        <v>73</v>
      </c>
      <c r="N31" s="601">
        <f t="shared" si="0"/>
        <v>1499</v>
      </c>
    </row>
    <row r="32" spans="1:14" ht="15.75">
      <c r="A32" s="609" t="s">
        <v>41</v>
      </c>
      <c r="B32" s="610" t="s">
        <v>679</v>
      </c>
      <c r="C32" s="151"/>
      <c r="D32" s="379"/>
      <c r="E32" s="151"/>
      <c r="F32" s="379"/>
      <c r="G32" s="151"/>
      <c r="H32" s="379"/>
      <c r="I32" s="151"/>
      <c r="J32" s="379"/>
      <c r="K32" s="156"/>
      <c r="L32" s="156"/>
      <c r="M32" s="156"/>
      <c r="N32" s="151"/>
    </row>
    <row r="33" spans="1:14">
      <c r="A33" s="612">
        <v>1</v>
      </c>
      <c r="B33" s="613" t="s">
        <v>43</v>
      </c>
      <c r="C33" s="151">
        <v>304</v>
      </c>
      <c r="D33" s="379">
        <v>211.79</v>
      </c>
      <c r="E33" s="151">
        <v>17</v>
      </c>
      <c r="F33" s="379">
        <v>12.62</v>
      </c>
      <c r="G33" s="151">
        <v>3</v>
      </c>
      <c r="H33" s="379">
        <v>1.1100000000000001</v>
      </c>
      <c r="I33" s="151">
        <f t="shared" ref="I33:J50" si="5">C33+E33-G33</f>
        <v>318</v>
      </c>
      <c r="J33" s="379">
        <f t="shared" si="5"/>
        <v>223.29999999999998</v>
      </c>
      <c r="K33" s="156">
        <v>130</v>
      </c>
      <c r="L33" s="156">
        <v>82</v>
      </c>
      <c r="M33" s="156">
        <v>106</v>
      </c>
      <c r="N33" s="151">
        <f t="shared" si="0"/>
        <v>318</v>
      </c>
    </row>
    <row r="34" spans="1:14">
      <c r="A34" s="612">
        <v>2</v>
      </c>
      <c r="B34" s="613" t="s">
        <v>44</v>
      </c>
      <c r="C34" s="151">
        <v>0</v>
      </c>
      <c r="D34" s="379">
        <v>0</v>
      </c>
      <c r="E34" s="151">
        <v>0</v>
      </c>
      <c r="F34" s="379">
        <v>0</v>
      </c>
      <c r="G34" s="151">
        <v>0</v>
      </c>
      <c r="H34" s="379">
        <v>0</v>
      </c>
      <c r="I34" s="151">
        <f t="shared" si="5"/>
        <v>0</v>
      </c>
      <c r="J34" s="379">
        <f t="shared" si="5"/>
        <v>0</v>
      </c>
      <c r="K34" s="156">
        <v>0</v>
      </c>
      <c r="L34" s="156">
        <v>0</v>
      </c>
      <c r="M34" s="156">
        <v>0</v>
      </c>
      <c r="N34" s="151">
        <f t="shared" si="0"/>
        <v>0</v>
      </c>
    </row>
    <row r="35" spans="1:14">
      <c r="A35" s="612">
        <v>3</v>
      </c>
      <c r="B35" s="613" t="s">
        <v>45</v>
      </c>
      <c r="C35" s="151">
        <v>0</v>
      </c>
      <c r="D35" s="379">
        <v>0</v>
      </c>
      <c r="E35" s="151">
        <v>0</v>
      </c>
      <c r="F35" s="379">
        <v>0</v>
      </c>
      <c r="G35" s="151">
        <v>0</v>
      </c>
      <c r="H35" s="379">
        <v>0</v>
      </c>
      <c r="I35" s="151">
        <f t="shared" si="5"/>
        <v>0</v>
      </c>
      <c r="J35" s="379">
        <f t="shared" si="5"/>
        <v>0</v>
      </c>
      <c r="K35" s="156">
        <v>0</v>
      </c>
      <c r="L35" s="156">
        <v>0</v>
      </c>
      <c r="M35" s="156">
        <v>0</v>
      </c>
      <c r="N35" s="151">
        <f t="shared" si="0"/>
        <v>0</v>
      </c>
    </row>
    <row r="36" spans="1:14">
      <c r="A36" s="612">
        <v>4</v>
      </c>
      <c r="B36" s="613" t="s">
        <v>46</v>
      </c>
      <c r="C36" s="151">
        <v>0</v>
      </c>
      <c r="D36" s="379">
        <v>0</v>
      </c>
      <c r="E36" s="151">
        <v>0</v>
      </c>
      <c r="F36" s="379">
        <v>0</v>
      </c>
      <c r="G36" s="151">
        <v>0</v>
      </c>
      <c r="H36" s="379">
        <v>0</v>
      </c>
      <c r="I36" s="151">
        <f t="shared" si="5"/>
        <v>0</v>
      </c>
      <c r="J36" s="379">
        <f t="shared" si="5"/>
        <v>0</v>
      </c>
      <c r="K36" s="156">
        <v>0</v>
      </c>
      <c r="L36" s="156">
        <v>0</v>
      </c>
      <c r="M36" s="156">
        <v>0</v>
      </c>
      <c r="N36" s="151">
        <f t="shared" si="0"/>
        <v>0</v>
      </c>
    </row>
    <row r="37" spans="1:14">
      <c r="A37" s="612">
        <v>5</v>
      </c>
      <c r="B37" s="613" t="s">
        <v>47</v>
      </c>
      <c r="C37" s="151">
        <v>0</v>
      </c>
      <c r="D37" s="379">
        <v>0</v>
      </c>
      <c r="E37" s="151">
        <v>0</v>
      </c>
      <c r="F37" s="379">
        <v>0</v>
      </c>
      <c r="G37" s="151">
        <v>0</v>
      </c>
      <c r="H37" s="379">
        <v>0</v>
      </c>
      <c r="I37" s="151">
        <f t="shared" si="5"/>
        <v>0</v>
      </c>
      <c r="J37" s="379">
        <f t="shared" si="5"/>
        <v>0</v>
      </c>
      <c r="K37" s="156">
        <v>0</v>
      </c>
      <c r="L37" s="156">
        <v>0</v>
      </c>
      <c r="M37" s="156">
        <v>0</v>
      </c>
      <c r="N37" s="151">
        <f t="shared" si="0"/>
        <v>0</v>
      </c>
    </row>
    <row r="38" spans="1:14">
      <c r="A38" s="612">
        <v>6</v>
      </c>
      <c r="B38" s="613" t="s">
        <v>48</v>
      </c>
      <c r="C38" s="151">
        <v>0</v>
      </c>
      <c r="D38" s="379">
        <v>0</v>
      </c>
      <c r="E38" s="151">
        <v>0</v>
      </c>
      <c r="F38" s="379">
        <v>0</v>
      </c>
      <c r="G38" s="151">
        <v>0</v>
      </c>
      <c r="H38" s="379">
        <v>0</v>
      </c>
      <c r="I38" s="151">
        <f t="shared" si="5"/>
        <v>0</v>
      </c>
      <c r="J38" s="379">
        <f t="shared" si="5"/>
        <v>0</v>
      </c>
      <c r="K38" s="156">
        <v>0</v>
      </c>
      <c r="L38" s="156">
        <v>0</v>
      </c>
      <c r="M38" s="156">
        <v>0</v>
      </c>
      <c r="N38" s="151">
        <f t="shared" si="0"/>
        <v>0</v>
      </c>
    </row>
    <row r="39" spans="1:14">
      <c r="A39" s="612">
        <v>7</v>
      </c>
      <c r="B39" s="613" t="s">
        <v>49</v>
      </c>
      <c r="C39" s="151">
        <v>0</v>
      </c>
      <c r="D39" s="379">
        <v>0</v>
      </c>
      <c r="E39" s="151">
        <v>0</v>
      </c>
      <c r="F39" s="379">
        <v>0</v>
      </c>
      <c r="G39" s="151">
        <v>0</v>
      </c>
      <c r="H39" s="379">
        <v>0</v>
      </c>
      <c r="I39" s="151">
        <f t="shared" si="5"/>
        <v>0</v>
      </c>
      <c r="J39" s="379">
        <f t="shared" si="5"/>
        <v>0</v>
      </c>
      <c r="K39" s="156">
        <v>0</v>
      </c>
      <c r="L39" s="156">
        <v>0</v>
      </c>
      <c r="M39" s="156">
        <v>0</v>
      </c>
      <c r="N39" s="151">
        <f t="shared" si="0"/>
        <v>0</v>
      </c>
    </row>
    <row r="40" spans="1:14">
      <c r="A40" s="612">
        <v>8</v>
      </c>
      <c r="B40" s="613" t="s">
        <v>50</v>
      </c>
      <c r="C40" s="151">
        <v>0</v>
      </c>
      <c r="D40" s="379">
        <v>0</v>
      </c>
      <c r="E40" s="151">
        <v>0</v>
      </c>
      <c r="F40" s="379">
        <v>0</v>
      </c>
      <c r="G40" s="151">
        <v>0</v>
      </c>
      <c r="H40" s="379">
        <v>0</v>
      </c>
      <c r="I40" s="151">
        <f t="shared" si="5"/>
        <v>0</v>
      </c>
      <c r="J40" s="379">
        <f t="shared" si="5"/>
        <v>0</v>
      </c>
      <c r="K40" s="156">
        <v>0</v>
      </c>
      <c r="L40" s="156">
        <v>0</v>
      </c>
      <c r="M40" s="156">
        <v>0</v>
      </c>
      <c r="N40" s="151">
        <f t="shared" si="0"/>
        <v>0</v>
      </c>
    </row>
    <row r="41" spans="1:14">
      <c r="A41" s="612">
        <v>9</v>
      </c>
      <c r="B41" s="613" t="s">
        <v>51</v>
      </c>
      <c r="C41" s="151">
        <v>0</v>
      </c>
      <c r="D41" s="379">
        <v>0</v>
      </c>
      <c r="E41" s="151">
        <v>0</v>
      </c>
      <c r="F41" s="379">
        <v>0</v>
      </c>
      <c r="G41" s="151">
        <v>0</v>
      </c>
      <c r="H41" s="379">
        <v>0</v>
      </c>
      <c r="I41" s="151">
        <f t="shared" si="5"/>
        <v>0</v>
      </c>
      <c r="J41" s="379">
        <f t="shared" si="5"/>
        <v>0</v>
      </c>
      <c r="K41" s="156">
        <v>0</v>
      </c>
      <c r="L41" s="156">
        <v>0</v>
      </c>
      <c r="M41" s="156">
        <v>0</v>
      </c>
      <c r="N41" s="151">
        <f t="shared" si="0"/>
        <v>0</v>
      </c>
    </row>
    <row r="42" spans="1:14">
      <c r="A42" s="612">
        <v>10</v>
      </c>
      <c r="B42" s="613" t="s">
        <v>52</v>
      </c>
      <c r="C42" s="151">
        <v>0</v>
      </c>
      <c r="D42" s="379">
        <v>0</v>
      </c>
      <c r="E42" s="151">
        <v>0</v>
      </c>
      <c r="F42" s="379">
        <v>0</v>
      </c>
      <c r="G42" s="151">
        <v>0</v>
      </c>
      <c r="H42" s="379">
        <v>0</v>
      </c>
      <c r="I42" s="151">
        <f t="shared" si="5"/>
        <v>0</v>
      </c>
      <c r="J42" s="379">
        <f t="shared" si="5"/>
        <v>0</v>
      </c>
      <c r="K42" s="156">
        <v>0</v>
      </c>
      <c r="L42" s="156">
        <v>0</v>
      </c>
      <c r="M42" s="156">
        <v>0</v>
      </c>
      <c r="N42" s="151">
        <f t="shared" si="0"/>
        <v>0</v>
      </c>
    </row>
    <row r="43" spans="1:14">
      <c r="A43" s="612">
        <v>11</v>
      </c>
      <c r="B43" s="613" t="s">
        <v>53</v>
      </c>
      <c r="C43" s="151">
        <v>0</v>
      </c>
      <c r="D43" s="379">
        <v>0</v>
      </c>
      <c r="E43" s="151">
        <v>0</v>
      </c>
      <c r="F43" s="379">
        <v>0</v>
      </c>
      <c r="G43" s="151">
        <v>0</v>
      </c>
      <c r="H43" s="379">
        <v>0</v>
      </c>
      <c r="I43" s="151">
        <f t="shared" si="5"/>
        <v>0</v>
      </c>
      <c r="J43" s="379">
        <f t="shared" si="5"/>
        <v>0</v>
      </c>
      <c r="K43" s="156">
        <v>0</v>
      </c>
      <c r="L43" s="156">
        <v>0</v>
      </c>
      <c r="M43" s="156">
        <v>0</v>
      </c>
      <c r="N43" s="151">
        <f t="shared" si="0"/>
        <v>0</v>
      </c>
    </row>
    <row r="44" spans="1:14">
      <c r="A44" s="612">
        <v>12</v>
      </c>
      <c r="B44" s="613" t="s">
        <v>54</v>
      </c>
      <c r="C44" s="151">
        <v>0</v>
      </c>
      <c r="D44" s="379">
        <v>0</v>
      </c>
      <c r="E44" s="151">
        <v>0</v>
      </c>
      <c r="F44" s="379">
        <v>0</v>
      </c>
      <c r="G44" s="151">
        <v>0</v>
      </c>
      <c r="H44" s="379">
        <v>0</v>
      </c>
      <c r="I44" s="151">
        <f t="shared" si="5"/>
        <v>0</v>
      </c>
      <c r="J44" s="379">
        <f t="shared" si="5"/>
        <v>0</v>
      </c>
      <c r="K44" s="156">
        <v>0</v>
      </c>
      <c r="L44" s="156">
        <v>0</v>
      </c>
      <c r="M44" s="156">
        <v>0</v>
      </c>
      <c r="N44" s="151">
        <f t="shared" si="0"/>
        <v>0</v>
      </c>
    </row>
    <row r="45" spans="1:14">
      <c r="A45" s="612">
        <v>13</v>
      </c>
      <c r="B45" s="613" t="s">
        <v>55</v>
      </c>
      <c r="C45" s="151">
        <v>0</v>
      </c>
      <c r="D45" s="379">
        <v>0</v>
      </c>
      <c r="E45" s="151">
        <v>0</v>
      </c>
      <c r="F45" s="379">
        <v>0</v>
      </c>
      <c r="G45" s="151">
        <v>0</v>
      </c>
      <c r="H45" s="379">
        <v>0</v>
      </c>
      <c r="I45" s="151">
        <f t="shared" si="5"/>
        <v>0</v>
      </c>
      <c r="J45" s="379">
        <f t="shared" si="5"/>
        <v>0</v>
      </c>
      <c r="K45" s="156">
        <v>0</v>
      </c>
      <c r="L45" s="156">
        <v>0</v>
      </c>
      <c r="M45" s="156">
        <v>0</v>
      </c>
      <c r="N45" s="151">
        <f t="shared" si="0"/>
        <v>0</v>
      </c>
    </row>
    <row r="46" spans="1:14">
      <c r="A46" s="612">
        <v>14</v>
      </c>
      <c r="B46" s="613" t="s">
        <v>56</v>
      </c>
      <c r="C46" s="151">
        <v>0</v>
      </c>
      <c r="D46" s="379">
        <v>0</v>
      </c>
      <c r="E46" s="151">
        <v>0</v>
      </c>
      <c r="F46" s="379">
        <v>0</v>
      </c>
      <c r="G46" s="151">
        <v>0</v>
      </c>
      <c r="H46" s="379">
        <v>0</v>
      </c>
      <c r="I46" s="151">
        <f t="shared" si="5"/>
        <v>0</v>
      </c>
      <c r="J46" s="379">
        <f t="shared" si="5"/>
        <v>0</v>
      </c>
      <c r="K46" s="156">
        <v>0</v>
      </c>
      <c r="L46" s="156">
        <v>0</v>
      </c>
      <c r="M46" s="156">
        <v>0</v>
      </c>
      <c r="N46" s="151">
        <f t="shared" si="0"/>
        <v>0</v>
      </c>
    </row>
    <row r="47" spans="1:14">
      <c r="A47" s="612">
        <v>15</v>
      </c>
      <c r="B47" s="613" t="s">
        <v>57</v>
      </c>
      <c r="C47" s="151">
        <v>0</v>
      </c>
      <c r="D47" s="379">
        <v>0</v>
      </c>
      <c r="E47" s="151">
        <v>0</v>
      </c>
      <c r="F47" s="379">
        <v>0</v>
      </c>
      <c r="G47" s="151">
        <v>0</v>
      </c>
      <c r="H47" s="379">
        <v>0</v>
      </c>
      <c r="I47" s="151">
        <f t="shared" si="5"/>
        <v>0</v>
      </c>
      <c r="J47" s="379">
        <f t="shared" si="5"/>
        <v>0</v>
      </c>
      <c r="K47" s="156">
        <v>0</v>
      </c>
      <c r="L47" s="156">
        <v>0</v>
      </c>
      <c r="M47" s="156">
        <v>0</v>
      </c>
      <c r="N47" s="151">
        <f t="shared" si="0"/>
        <v>0</v>
      </c>
    </row>
    <row r="48" spans="1:14">
      <c r="A48" s="612">
        <v>16</v>
      </c>
      <c r="B48" s="613" t="s">
        <v>58</v>
      </c>
      <c r="C48" s="151">
        <v>0</v>
      </c>
      <c r="D48" s="379">
        <v>0</v>
      </c>
      <c r="E48" s="151">
        <v>0</v>
      </c>
      <c r="F48" s="379">
        <v>0</v>
      </c>
      <c r="G48" s="151">
        <v>0</v>
      </c>
      <c r="H48" s="379">
        <v>0</v>
      </c>
      <c r="I48" s="151">
        <f t="shared" si="5"/>
        <v>0</v>
      </c>
      <c r="J48" s="379">
        <f t="shared" si="5"/>
        <v>0</v>
      </c>
      <c r="K48" s="156">
        <v>0</v>
      </c>
      <c r="L48" s="156">
        <v>0</v>
      </c>
      <c r="M48" s="156">
        <v>0</v>
      </c>
      <c r="N48" s="151">
        <f t="shared" si="0"/>
        <v>0</v>
      </c>
    </row>
    <row r="49" spans="1:14">
      <c r="A49" s="612">
        <v>17</v>
      </c>
      <c r="B49" s="613" t="s">
        <v>59</v>
      </c>
      <c r="C49" s="151">
        <v>0</v>
      </c>
      <c r="D49" s="379">
        <v>0</v>
      </c>
      <c r="E49" s="151">
        <v>0</v>
      </c>
      <c r="F49" s="379">
        <v>0</v>
      </c>
      <c r="G49" s="151">
        <v>0</v>
      </c>
      <c r="H49" s="379">
        <v>0</v>
      </c>
      <c r="I49" s="151">
        <f t="shared" si="5"/>
        <v>0</v>
      </c>
      <c r="J49" s="379">
        <f t="shared" si="5"/>
        <v>0</v>
      </c>
      <c r="K49" s="156">
        <v>0</v>
      </c>
      <c r="L49" s="156">
        <v>0</v>
      </c>
      <c r="M49" s="156">
        <v>0</v>
      </c>
      <c r="N49" s="151">
        <f t="shared" si="0"/>
        <v>0</v>
      </c>
    </row>
    <row r="50" spans="1:14">
      <c r="A50" s="612">
        <v>18</v>
      </c>
      <c r="B50" s="613" t="s">
        <v>60</v>
      </c>
      <c r="C50" s="151">
        <v>0</v>
      </c>
      <c r="D50" s="379">
        <v>0</v>
      </c>
      <c r="E50" s="151">
        <v>0</v>
      </c>
      <c r="F50" s="379">
        <v>0</v>
      </c>
      <c r="G50" s="151">
        <v>0</v>
      </c>
      <c r="H50" s="379">
        <v>0</v>
      </c>
      <c r="I50" s="151">
        <f t="shared" si="5"/>
        <v>0</v>
      </c>
      <c r="J50" s="379">
        <f t="shared" si="5"/>
        <v>0</v>
      </c>
      <c r="K50" s="156">
        <v>0</v>
      </c>
      <c r="L50" s="156">
        <v>0</v>
      </c>
      <c r="M50" s="156">
        <v>0</v>
      </c>
      <c r="N50" s="151">
        <f t="shared" si="0"/>
        <v>0</v>
      </c>
    </row>
    <row r="51" spans="1:14" ht="15.75">
      <c r="A51" s="612"/>
      <c r="B51" s="610" t="s">
        <v>680</v>
      </c>
      <c r="C51" s="601">
        <f>SUM(C33:C50)</f>
        <v>304</v>
      </c>
      <c r="D51" s="383">
        <f t="shared" ref="D51:K51" si="6">SUM(D33:D50)</f>
        <v>211.79</v>
      </c>
      <c r="E51" s="601">
        <f t="shared" si="6"/>
        <v>17</v>
      </c>
      <c r="F51" s="383">
        <f t="shared" si="6"/>
        <v>12.62</v>
      </c>
      <c r="G51" s="601">
        <f t="shared" si="6"/>
        <v>3</v>
      </c>
      <c r="H51" s="383">
        <f t="shared" si="6"/>
        <v>1.1100000000000001</v>
      </c>
      <c r="I51" s="601">
        <f t="shared" si="6"/>
        <v>318</v>
      </c>
      <c r="J51" s="383">
        <f t="shared" si="6"/>
        <v>223.29999999999998</v>
      </c>
      <c r="K51" s="614">
        <f t="shared" si="6"/>
        <v>130</v>
      </c>
      <c r="L51" s="595">
        <f>SUM(L33:L50)</f>
        <v>82</v>
      </c>
      <c r="M51" s="595">
        <f>SUM(M33:M50)</f>
        <v>106</v>
      </c>
      <c r="N51" s="601">
        <f t="shared" si="0"/>
        <v>318</v>
      </c>
    </row>
    <row r="52" spans="1:14" ht="15.75">
      <c r="A52" s="609" t="s">
        <v>62</v>
      </c>
      <c r="B52" s="610" t="s">
        <v>63</v>
      </c>
      <c r="C52" s="151"/>
      <c r="D52" s="379"/>
      <c r="E52" s="151"/>
      <c r="F52" s="379"/>
      <c r="G52" s="151"/>
      <c r="H52" s="379"/>
      <c r="I52" s="151"/>
      <c r="J52" s="379"/>
      <c r="K52" s="156"/>
      <c r="L52" s="156"/>
      <c r="M52" s="616"/>
      <c r="N52" s="151"/>
    </row>
    <row r="53" spans="1:14">
      <c r="A53" s="612">
        <v>1</v>
      </c>
      <c r="B53" s="613" t="s">
        <v>64</v>
      </c>
      <c r="C53" s="151">
        <v>0</v>
      </c>
      <c r="D53" s="379">
        <v>0</v>
      </c>
      <c r="E53" s="151">
        <v>0</v>
      </c>
      <c r="F53" s="379">
        <v>0</v>
      </c>
      <c r="G53" s="151">
        <v>0</v>
      </c>
      <c r="H53" s="379">
        <v>0</v>
      </c>
      <c r="I53" s="151">
        <f t="shared" ref="I53:J55" si="7">C53+E53-G53</f>
        <v>0</v>
      </c>
      <c r="J53" s="379">
        <f t="shared" si="7"/>
        <v>0</v>
      </c>
      <c r="K53" s="156">
        <v>0</v>
      </c>
      <c r="L53" s="156">
        <v>0</v>
      </c>
      <c r="M53" s="156">
        <v>0</v>
      </c>
      <c r="N53" s="151">
        <f t="shared" si="0"/>
        <v>0</v>
      </c>
    </row>
    <row r="54" spans="1:14">
      <c r="A54" s="612">
        <v>2</v>
      </c>
      <c r="B54" s="613" t="s">
        <v>65</v>
      </c>
      <c r="C54" s="151">
        <v>321</v>
      </c>
      <c r="D54" s="379">
        <v>70.099999999999994</v>
      </c>
      <c r="E54" s="151">
        <v>0</v>
      </c>
      <c r="F54" s="379">
        <v>0</v>
      </c>
      <c r="G54" s="151">
        <v>0</v>
      </c>
      <c r="H54" s="379">
        <v>0</v>
      </c>
      <c r="I54" s="151">
        <f t="shared" si="7"/>
        <v>321</v>
      </c>
      <c r="J54" s="379">
        <f t="shared" si="7"/>
        <v>70.099999999999994</v>
      </c>
      <c r="K54" s="156">
        <v>41</v>
      </c>
      <c r="L54" s="156">
        <v>92</v>
      </c>
      <c r="M54" s="156">
        <v>188</v>
      </c>
      <c r="N54" s="151">
        <f t="shared" si="0"/>
        <v>321</v>
      </c>
    </row>
    <row r="55" spans="1:14">
      <c r="A55" s="612">
        <v>3</v>
      </c>
      <c r="B55" s="613" t="s">
        <v>66</v>
      </c>
      <c r="C55" s="151">
        <v>6809</v>
      </c>
      <c r="D55" s="379">
        <v>7540</v>
      </c>
      <c r="E55" s="151">
        <v>143</v>
      </c>
      <c r="F55" s="379">
        <v>233.05</v>
      </c>
      <c r="G55" s="151">
        <v>123</v>
      </c>
      <c r="H55" s="379">
        <v>137.27000000000001</v>
      </c>
      <c r="I55" s="151">
        <f t="shared" si="7"/>
        <v>6829</v>
      </c>
      <c r="J55" s="379">
        <f t="shared" si="7"/>
        <v>7635.78</v>
      </c>
      <c r="K55" s="156">
        <v>4153</v>
      </c>
      <c r="L55" s="156">
        <v>1737</v>
      </c>
      <c r="M55" s="156">
        <v>939</v>
      </c>
      <c r="N55" s="151">
        <f t="shared" si="0"/>
        <v>6829</v>
      </c>
    </row>
    <row r="56" spans="1:14" s="598" customFormat="1" ht="15.75">
      <c r="A56" s="609"/>
      <c r="B56" s="610" t="s">
        <v>67</v>
      </c>
      <c r="C56" s="601">
        <f>SUM(C53:C55)</f>
        <v>7130</v>
      </c>
      <c r="D56" s="383">
        <f t="shared" ref="D56:J56" si="8">SUM(D53:D55)</f>
        <v>7610.1</v>
      </c>
      <c r="E56" s="601">
        <f t="shared" si="8"/>
        <v>143</v>
      </c>
      <c r="F56" s="383">
        <f t="shared" si="8"/>
        <v>233.05</v>
      </c>
      <c r="G56" s="601">
        <f t="shared" si="8"/>
        <v>123</v>
      </c>
      <c r="H56" s="383">
        <f t="shared" si="8"/>
        <v>137.27000000000001</v>
      </c>
      <c r="I56" s="601">
        <f t="shared" si="8"/>
        <v>7150</v>
      </c>
      <c r="J56" s="383">
        <f t="shared" si="8"/>
        <v>7705.88</v>
      </c>
      <c r="K56" s="614">
        <f>SUM(K53:K55)</f>
        <v>4194</v>
      </c>
      <c r="L56" s="595">
        <f>SUM(L53:L55)</f>
        <v>1829</v>
      </c>
      <c r="M56" s="595">
        <f>SUM(M53:M55)</f>
        <v>1127</v>
      </c>
      <c r="N56" s="151">
        <f t="shared" si="0"/>
        <v>7150</v>
      </c>
    </row>
    <row r="57" spans="1:14" s="598" customFormat="1" ht="15.75">
      <c r="A57" s="1039" t="s">
        <v>719</v>
      </c>
      <c r="B57" s="1039"/>
      <c r="C57" s="601">
        <f t="shared" ref="C57:J57" si="9">SUM(C13+C31+C51+C56)</f>
        <v>28274</v>
      </c>
      <c r="D57" s="383">
        <f t="shared" si="9"/>
        <v>42375.189998000002</v>
      </c>
      <c r="E57" s="601">
        <f t="shared" si="9"/>
        <v>162</v>
      </c>
      <c r="F57" s="383">
        <f t="shared" si="9"/>
        <v>247.17000000000002</v>
      </c>
      <c r="G57" s="601">
        <f t="shared" si="9"/>
        <v>127</v>
      </c>
      <c r="H57" s="383">
        <f t="shared" si="9"/>
        <v>139.38000000000002</v>
      </c>
      <c r="I57" s="601">
        <f t="shared" si="9"/>
        <v>28309</v>
      </c>
      <c r="J57" s="383">
        <f t="shared" si="9"/>
        <v>42482.979998000003</v>
      </c>
      <c r="K57" s="614">
        <f>SUM(K13+K31+K51+K56)</f>
        <v>6199</v>
      </c>
      <c r="L57" s="595">
        <f>SUM(L13+L31+L51+L56)</f>
        <v>20353</v>
      </c>
      <c r="M57" s="595">
        <f>SUM(M13+M31+M51+M56)</f>
        <v>1757</v>
      </c>
      <c r="N57" s="151">
        <f t="shared" si="0"/>
        <v>28309</v>
      </c>
    </row>
    <row r="58" spans="1:14" ht="15.75">
      <c r="A58" s="609" t="s">
        <v>70</v>
      </c>
      <c r="B58" s="610" t="s">
        <v>682</v>
      </c>
      <c r="C58" s="151"/>
      <c r="D58" s="379"/>
      <c r="E58" s="151"/>
      <c r="F58" s="379"/>
      <c r="G58" s="151"/>
      <c r="H58" s="379"/>
      <c r="I58" s="151"/>
      <c r="J58" s="379"/>
      <c r="K58" s="156"/>
      <c r="L58" s="156"/>
      <c r="M58" s="156"/>
      <c r="N58" s="151"/>
    </row>
    <row r="59" spans="1:14">
      <c r="A59" s="612">
        <v>1</v>
      </c>
      <c r="B59" s="613" t="s">
        <v>72</v>
      </c>
      <c r="C59" s="151">
        <v>0</v>
      </c>
      <c r="D59" s="379">
        <v>0</v>
      </c>
      <c r="E59" s="151">
        <v>0</v>
      </c>
      <c r="F59" s="379">
        <v>0</v>
      </c>
      <c r="G59" s="151">
        <v>0</v>
      </c>
      <c r="H59" s="379">
        <v>0</v>
      </c>
      <c r="I59" s="151">
        <f t="shared" ref="I59:J61" si="10">C59+E59-G59</f>
        <v>0</v>
      </c>
      <c r="J59" s="379">
        <f t="shared" si="10"/>
        <v>0</v>
      </c>
      <c r="K59" s="156">
        <v>0</v>
      </c>
      <c r="L59" s="156">
        <v>0</v>
      </c>
      <c r="M59" s="156">
        <v>0</v>
      </c>
      <c r="N59" s="151">
        <f t="shared" si="0"/>
        <v>0</v>
      </c>
    </row>
    <row r="60" spans="1:14">
      <c r="A60" s="612">
        <v>2</v>
      </c>
      <c r="B60" s="613" t="s">
        <v>73</v>
      </c>
      <c r="C60" s="151">
        <v>0</v>
      </c>
      <c r="D60" s="379">
        <v>0</v>
      </c>
      <c r="E60" s="151">
        <v>0</v>
      </c>
      <c r="F60" s="379">
        <v>0</v>
      </c>
      <c r="G60" s="151">
        <v>0</v>
      </c>
      <c r="H60" s="379">
        <v>0</v>
      </c>
      <c r="I60" s="151">
        <f t="shared" si="10"/>
        <v>0</v>
      </c>
      <c r="J60" s="379">
        <f t="shared" si="10"/>
        <v>0</v>
      </c>
      <c r="K60" s="156">
        <v>0</v>
      </c>
      <c r="L60" s="156">
        <v>0</v>
      </c>
      <c r="M60" s="156">
        <v>0</v>
      </c>
      <c r="N60" s="151">
        <f t="shared" si="0"/>
        <v>0</v>
      </c>
    </row>
    <row r="61" spans="1:14">
      <c r="A61" s="612">
        <v>3</v>
      </c>
      <c r="B61" s="613" t="s">
        <v>74</v>
      </c>
      <c r="C61" s="151">
        <v>0</v>
      </c>
      <c r="D61" s="379">
        <v>0</v>
      </c>
      <c r="E61" s="151">
        <v>0</v>
      </c>
      <c r="F61" s="379">
        <v>0</v>
      </c>
      <c r="G61" s="151">
        <v>0</v>
      </c>
      <c r="H61" s="379">
        <v>0</v>
      </c>
      <c r="I61" s="151">
        <f t="shared" si="10"/>
        <v>0</v>
      </c>
      <c r="J61" s="379">
        <f t="shared" si="10"/>
        <v>0</v>
      </c>
      <c r="K61" s="156">
        <v>0</v>
      </c>
      <c r="L61" s="156">
        <v>0</v>
      </c>
      <c r="M61" s="156">
        <v>0</v>
      </c>
      <c r="N61" s="151">
        <f t="shared" si="0"/>
        <v>0</v>
      </c>
    </row>
    <row r="62" spans="1:14" ht="15.75">
      <c r="A62" s="609"/>
      <c r="B62" s="610" t="s">
        <v>75</v>
      </c>
      <c r="C62" s="601">
        <f t="shared" ref="C62:K62" si="11">SUM(C59:C61)</f>
        <v>0</v>
      </c>
      <c r="D62" s="601">
        <f t="shared" si="11"/>
        <v>0</v>
      </c>
      <c r="E62" s="601">
        <f t="shared" si="11"/>
        <v>0</v>
      </c>
      <c r="F62" s="601">
        <f t="shared" si="11"/>
        <v>0</v>
      </c>
      <c r="G62" s="601">
        <f t="shared" si="11"/>
        <v>0</v>
      </c>
      <c r="H62" s="601">
        <f t="shared" si="11"/>
        <v>0</v>
      </c>
      <c r="I62" s="601">
        <f t="shared" si="11"/>
        <v>0</v>
      </c>
      <c r="J62" s="383">
        <f t="shared" si="11"/>
        <v>0</v>
      </c>
      <c r="K62" s="595">
        <f t="shared" si="11"/>
        <v>0</v>
      </c>
      <c r="L62" s="595">
        <f>SUM(L59:L61)</f>
        <v>0</v>
      </c>
      <c r="M62" s="595">
        <f>SUM(M59:M61)</f>
        <v>0</v>
      </c>
      <c r="N62" s="601">
        <f t="shared" si="0"/>
        <v>0</v>
      </c>
    </row>
    <row r="63" spans="1:14" ht="15.75">
      <c r="A63" s="609" t="s">
        <v>720</v>
      </c>
      <c r="B63" s="610" t="s">
        <v>77</v>
      </c>
      <c r="C63" s="601">
        <v>0</v>
      </c>
      <c r="D63" s="383">
        <v>0</v>
      </c>
      <c r="E63" s="601">
        <v>0</v>
      </c>
      <c r="F63" s="383">
        <v>0</v>
      </c>
      <c r="G63" s="601">
        <v>0</v>
      </c>
      <c r="H63" s="383">
        <v>0</v>
      </c>
      <c r="I63" s="151">
        <f>C63+E63-G63</f>
        <v>0</v>
      </c>
      <c r="J63" s="379">
        <f>D63+F63-H63</f>
        <v>0</v>
      </c>
      <c r="K63" s="156">
        <v>0</v>
      </c>
      <c r="L63" s="595">
        <v>0</v>
      </c>
      <c r="M63" s="595">
        <v>0</v>
      </c>
      <c r="N63" s="151">
        <f t="shared" si="0"/>
        <v>0</v>
      </c>
    </row>
    <row r="64" spans="1:14" ht="15.75">
      <c r="A64" s="609"/>
      <c r="B64" s="610" t="s">
        <v>78</v>
      </c>
      <c r="C64" s="601">
        <f>SUM(C63)</f>
        <v>0</v>
      </c>
      <c r="D64" s="383">
        <f t="shared" ref="D64:M64" si="12">SUM(D63)</f>
        <v>0</v>
      </c>
      <c r="E64" s="601">
        <f t="shared" si="12"/>
        <v>0</v>
      </c>
      <c r="F64" s="383">
        <f t="shared" si="12"/>
        <v>0</v>
      </c>
      <c r="G64" s="601">
        <f t="shared" si="12"/>
        <v>0</v>
      </c>
      <c r="H64" s="383">
        <f t="shared" si="12"/>
        <v>0</v>
      </c>
      <c r="I64" s="601">
        <f t="shared" si="12"/>
        <v>0</v>
      </c>
      <c r="J64" s="383">
        <f t="shared" si="12"/>
        <v>0</v>
      </c>
      <c r="K64" s="614">
        <f t="shared" si="12"/>
        <v>0</v>
      </c>
      <c r="L64" s="595">
        <f t="shared" si="12"/>
        <v>0</v>
      </c>
      <c r="M64" s="595">
        <f t="shared" si="12"/>
        <v>0</v>
      </c>
      <c r="N64" s="601">
        <f t="shared" si="0"/>
        <v>0</v>
      </c>
    </row>
    <row r="65" spans="1:14" ht="15.75">
      <c r="A65" s="609" t="s">
        <v>147</v>
      </c>
      <c r="B65" s="610" t="s">
        <v>80</v>
      </c>
      <c r="C65" s="601"/>
      <c r="D65" s="383"/>
      <c r="E65" s="601"/>
      <c r="F65" s="383"/>
      <c r="G65" s="601"/>
      <c r="H65" s="383"/>
      <c r="I65" s="601"/>
      <c r="J65" s="383"/>
      <c r="K65" s="156"/>
      <c r="L65" s="595"/>
      <c r="M65" s="595"/>
      <c r="N65" s="151"/>
    </row>
    <row r="66" spans="1:14" ht="15.75">
      <c r="A66" s="609">
        <v>1</v>
      </c>
      <c r="B66" s="613" t="s">
        <v>81</v>
      </c>
      <c r="C66" s="151">
        <v>0</v>
      </c>
      <c r="D66" s="379">
        <v>0</v>
      </c>
      <c r="E66" s="151">
        <v>0</v>
      </c>
      <c r="F66" s="379">
        <v>0</v>
      </c>
      <c r="G66" s="151">
        <v>0</v>
      </c>
      <c r="H66" s="379">
        <v>0</v>
      </c>
      <c r="I66" s="151">
        <f t="shared" ref="I66:J67" si="13">C66+E66-G66</f>
        <v>0</v>
      </c>
      <c r="J66" s="379">
        <f t="shared" si="13"/>
        <v>0</v>
      </c>
      <c r="K66" s="156">
        <v>0</v>
      </c>
      <c r="L66" s="156">
        <v>0</v>
      </c>
      <c r="M66" s="156">
        <v>0</v>
      </c>
      <c r="N66" s="151">
        <f t="shared" si="0"/>
        <v>0</v>
      </c>
    </row>
    <row r="67" spans="1:14" ht="15.75">
      <c r="A67" s="609">
        <v>2</v>
      </c>
      <c r="B67" s="613" t="s">
        <v>82</v>
      </c>
      <c r="C67" s="151">
        <v>0</v>
      </c>
      <c r="D67" s="379">
        <v>0</v>
      </c>
      <c r="E67" s="151">
        <v>0</v>
      </c>
      <c r="F67" s="379">
        <v>0</v>
      </c>
      <c r="G67" s="151">
        <v>0</v>
      </c>
      <c r="H67" s="379">
        <v>0</v>
      </c>
      <c r="I67" s="151">
        <f t="shared" si="13"/>
        <v>0</v>
      </c>
      <c r="J67" s="379">
        <f t="shared" si="13"/>
        <v>0</v>
      </c>
      <c r="K67" s="156">
        <v>0</v>
      </c>
      <c r="L67" s="156">
        <v>0</v>
      </c>
      <c r="M67" s="156">
        <v>0</v>
      </c>
      <c r="N67" s="151">
        <f t="shared" si="0"/>
        <v>0</v>
      </c>
    </row>
    <row r="68" spans="1:14" ht="15.75">
      <c r="A68" s="609"/>
      <c r="B68" s="610" t="s">
        <v>119</v>
      </c>
      <c r="C68" s="601">
        <f>SUM(C66:C67)</f>
        <v>0</v>
      </c>
      <c r="D68" s="601">
        <f t="shared" ref="D68:J68" si="14">SUM(D66:D67)</f>
        <v>0</v>
      </c>
      <c r="E68" s="601">
        <f t="shared" si="14"/>
        <v>0</v>
      </c>
      <c r="F68" s="601">
        <f t="shared" si="14"/>
        <v>0</v>
      </c>
      <c r="G68" s="601">
        <f t="shared" si="14"/>
        <v>0</v>
      </c>
      <c r="H68" s="601">
        <f t="shared" si="14"/>
        <v>0</v>
      </c>
      <c r="I68" s="601">
        <f t="shared" si="14"/>
        <v>0</v>
      </c>
      <c r="J68" s="383">
        <f t="shared" si="14"/>
        <v>0</v>
      </c>
      <c r="K68" s="595">
        <f>SUM(K66:K67)</f>
        <v>0</v>
      </c>
      <c r="L68" s="595">
        <f t="shared" ref="L68:M68" si="15">SUM(L66:L67)</f>
        <v>0</v>
      </c>
      <c r="M68" s="595">
        <f t="shared" si="15"/>
        <v>0</v>
      </c>
      <c r="N68" s="601">
        <f t="shared" si="0"/>
        <v>0</v>
      </c>
    </row>
    <row r="69" spans="1:14" s="598" customFormat="1" ht="15.75">
      <c r="A69" s="609"/>
      <c r="B69" s="610" t="s">
        <v>130</v>
      </c>
      <c r="C69" s="601">
        <f t="shared" ref="C69:J69" si="16">SUM(C57+C62+C64+C68)</f>
        <v>28274</v>
      </c>
      <c r="D69" s="601">
        <f t="shared" si="16"/>
        <v>42375.189998000002</v>
      </c>
      <c r="E69" s="601">
        <f t="shared" si="16"/>
        <v>162</v>
      </c>
      <c r="F69" s="601">
        <f t="shared" si="16"/>
        <v>247.17000000000002</v>
      </c>
      <c r="G69" s="601">
        <f t="shared" si="16"/>
        <v>127</v>
      </c>
      <c r="H69" s="601">
        <f t="shared" si="16"/>
        <v>139.38000000000002</v>
      </c>
      <c r="I69" s="601">
        <f t="shared" si="16"/>
        <v>28309</v>
      </c>
      <c r="J69" s="383">
        <f t="shared" si="16"/>
        <v>42482.979998000003</v>
      </c>
      <c r="K69" s="595">
        <f>SUM(K57+K62+K64+K68)</f>
        <v>6199</v>
      </c>
      <c r="L69" s="595">
        <f>SUM(L57+L62+L64+L68)</f>
        <v>20353</v>
      </c>
      <c r="M69" s="595">
        <f>SUM(M57+M62+M64+M68)</f>
        <v>1757</v>
      </c>
      <c r="N69" s="601">
        <f t="shared" si="0"/>
        <v>28309</v>
      </c>
    </row>
  </sheetData>
  <mergeCells count="10">
    <mergeCell ref="A57:B57"/>
    <mergeCell ref="A1:N1"/>
    <mergeCell ref="A2:N2"/>
    <mergeCell ref="A3:N3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70"/>
  <sheetViews>
    <sheetView workbookViewId="0">
      <selection activeCell="O17" sqref="O17"/>
    </sheetView>
  </sheetViews>
  <sheetFormatPr defaultRowHeight="5.65" customHeight="1"/>
  <cols>
    <col min="1" max="1" width="8.5703125" style="618" customWidth="1"/>
    <col min="2" max="2" width="36" style="644" customWidth="1"/>
    <col min="3" max="3" width="11.5703125" style="618" customWidth="1"/>
    <col min="4" max="4" width="11.85546875" style="618" customWidth="1"/>
    <col min="5" max="5" width="13.42578125" style="618" customWidth="1"/>
    <col min="6" max="6" width="10.85546875" style="618" customWidth="1"/>
    <col min="7" max="7" width="11" style="618" customWidth="1"/>
    <col min="8" max="8" width="12.85546875" style="618" customWidth="1"/>
    <col min="9" max="10" width="11" style="645" customWidth="1"/>
    <col min="11" max="11" width="13" style="645" customWidth="1"/>
    <col min="12" max="12" width="8.7109375" style="618" customWidth="1"/>
    <col min="13" max="14" width="11.42578125" style="618" customWidth="1"/>
    <col min="15" max="16384" width="9.140625" style="618"/>
  </cols>
  <sheetData>
    <row r="1" spans="1:14" ht="27.75" customHeight="1">
      <c r="A1" s="1046" t="s">
        <v>721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</row>
    <row r="2" spans="1:14" ht="23.25">
      <c r="A2" s="1047" t="s">
        <v>722</v>
      </c>
      <c r="B2" s="1047"/>
      <c r="C2" s="1047"/>
      <c r="D2" s="1047"/>
      <c r="E2" s="1047"/>
      <c r="F2" s="1047"/>
      <c r="G2" s="1047"/>
      <c r="H2" s="1047"/>
      <c r="I2" s="1047"/>
      <c r="J2" s="1047"/>
      <c r="K2" s="1047"/>
      <c r="L2" s="133"/>
      <c r="M2" s="133"/>
      <c r="N2" s="133"/>
    </row>
    <row r="3" spans="1:14" ht="23.25">
      <c r="A3" s="619"/>
      <c r="B3" s="620"/>
      <c r="C3" s="620"/>
      <c r="D3" s="620"/>
      <c r="E3" s="620"/>
      <c r="F3" s="620"/>
      <c r="G3" s="620"/>
      <c r="H3" s="620"/>
      <c r="I3" s="1048" t="s">
        <v>723</v>
      </c>
      <c r="J3" s="1048"/>
      <c r="K3" s="1048"/>
      <c r="L3" s="133"/>
      <c r="M3" s="133"/>
      <c r="N3" s="133"/>
    </row>
    <row r="4" spans="1:14" s="622" customFormat="1" ht="15.75">
      <c r="A4" s="1049" t="s">
        <v>88</v>
      </c>
      <c r="B4" s="1050" t="s">
        <v>4</v>
      </c>
      <c r="C4" s="1048" t="s">
        <v>724</v>
      </c>
      <c r="D4" s="1048"/>
      <c r="E4" s="1048"/>
      <c r="F4" s="1048" t="s">
        <v>725</v>
      </c>
      <c r="G4" s="1048"/>
      <c r="H4" s="1048"/>
      <c r="I4" s="1048" t="s">
        <v>726</v>
      </c>
      <c r="J4" s="1048"/>
      <c r="K4" s="1048"/>
      <c r="L4" s="621"/>
      <c r="M4" s="621"/>
      <c r="N4" s="621"/>
    </row>
    <row r="5" spans="1:14" s="625" customFormat="1" ht="48" customHeight="1">
      <c r="A5" s="1049"/>
      <c r="B5" s="1050"/>
      <c r="C5" s="623" t="s">
        <v>727</v>
      </c>
      <c r="D5" s="623" t="s">
        <v>728</v>
      </c>
      <c r="E5" s="623" t="s">
        <v>729</v>
      </c>
      <c r="F5" s="623" t="s">
        <v>727</v>
      </c>
      <c r="G5" s="623" t="s">
        <v>728</v>
      </c>
      <c r="H5" s="623" t="s">
        <v>729</v>
      </c>
      <c r="I5" s="623" t="s">
        <v>727</v>
      </c>
      <c r="J5" s="623" t="s">
        <v>728</v>
      </c>
      <c r="K5" s="623" t="s">
        <v>730</v>
      </c>
      <c r="L5" s="624"/>
      <c r="M5" s="624"/>
      <c r="N5" s="624"/>
    </row>
    <row r="6" spans="1:14" ht="15" hidden="1">
      <c r="A6" s="626"/>
      <c r="B6" s="627"/>
      <c r="C6" s="626"/>
      <c r="D6" s="626"/>
      <c r="E6" s="626"/>
      <c r="F6" s="626"/>
      <c r="G6" s="626"/>
      <c r="H6" s="626"/>
      <c r="I6" s="626"/>
      <c r="J6" s="626"/>
      <c r="K6" s="626"/>
      <c r="L6" s="133"/>
      <c r="M6" s="133"/>
      <c r="N6" s="133"/>
    </row>
    <row r="7" spans="1:14" s="632" customFormat="1" ht="18">
      <c r="A7" s="628" t="s">
        <v>15</v>
      </c>
      <c r="B7" s="629" t="s">
        <v>16</v>
      </c>
      <c r="C7" s="630"/>
      <c r="D7" s="630"/>
      <c r="E7" s="630"/>
      <c r="F7" s="630"/>
      <c r="G7" s="630"/>
      <c r="H7" s="630"/>
      <c r="I7" s="630"/>
      <c r="J7" s="630"/>
      <c r="K7" s="630"/>
      <c r="L7" s="631"/>
      <c r="M7" s="631"/>
      <c r="N7" s="631"/>
    </row>
    <row r="8" spans="1:14" s="260" customFormat="1" ht="17.100000000000001" customHeight="1">
      <c r="A8" s="633">
        <v>1</v>
      </c>
      <c r="B8" s="634" t="s">
        <v>17</v>
      </c>
      <c r="C8" s="270">
        <v>477</v>
      </c>
      <c r="D8" s="270">
        <v>6522</v>
      </c>
      <c r="E8" s="270">
        <v>1016</v>
      </c>
      <c r="F8" s="270">
        <v>528</v>
      </c>
      <c r="G8" s="270">
        <v>37209</v>
      </c>
      <c r="H8" s="270">
        <v>3913</v>
      </c>
      <c r="I8" s="270">
        <v>996</v>
      </c>
      <c r="J8" s="270">
        <v>1497</v>
      </c>
      <c r="K8" s="270">
        <v>302</v>
      </c>
      <c r="L8" s="133"/>
      <c r="M8" s="133"/>
      <c r="N8" s="133"/>
    </row>
    <row r="9" spans="1:14" s="260" customFormat="1" ht="17.100000000000001" customHeight="1">
      <c r="A9" s="633">
        <v>2</v>
      </c>
      <c r="B9" s="634" t="s">
        <v>18</v>
      </c>
      <c r="C9" s="270">
        <v>524</v>
      </c>
      <c r="D9" s="270">
        <v>103751</v>
      </c>
      <c r="E9" s="270">
        <v>1345.3</v>
      </c>
      <c r="F9" s="270">
        <v>227</v>
      </c>
      <c r="G9" s="270">
        <v>28866</v>
      </c>
      <c r="H9" s="270">
        <v>0</v>
      </c>
      <c r="I9" s="270">
        <v>1450</v>
      </c>
      <c r="J9" s="270">
        <v>2473.59</v>
      </c>
      <c r="K9" s="270">
        <v>18</v>
      </c>
      <c r="L9" s="133"/>
      <c r="M9" s="133"/>
      <c r="N9" s="133"/>
    </row>
    <row r="10" spans="1:14" s="260" customFormat="1" ht="17.100000000000001" customHeight="1">
      <c r="A10" s="633">
        <v>3</v>
      </c>
      <c r="B10" s="634" t="s">
        <v>19</v>
      </c>
      <c r="C10" s="270">
        <v>3214</v>
      </c>
      <c r="D10" s="270">
        <v>88042</v>
      </c>
      <c r="E10" s="270">
        <v>468</v>
      </c>
      <c r="F10" s="270">
        <v>83</v>
      </c>
      <c r="G10" s="270">
        <v>51214</v>
      </c>
      <c r="H10" s="270">
        <v>0</v>
      </c>
      <c r="I10" s="270">
        <v>621</v>
      </c>
      <c r="J10" s="270">
        <v>201</v>
      </c>
      <c r="K10" s="270">
        <v>11</v>
      </c>
      <c r="L10" s="133"/>
      <c r="M10" s="133"/>
      <c r="N10" s="133"/>
    </row>
    <row r="11" spans="1:14" s="260" customFormat="1" ht="17.100000000000001" customHeight="1">
      <c r="A11" s="633">
        <v>4</v>
      </c>
      <c r="B11" s="634" t="s">
        <v>20</v>
      </c>
      <c r="C11" s="268">
        <v>5785</v>
      </c>
      <c r="D11" s="268">
        <v>68547</v>
      </c>
      <c r="E11" s="268">
        <v>19060</v>
      </c>
      <c r="F11" s="268">
        <v>59</v>
      </c>
      <c r="G11" s="268">
        <v>2073</v>
      </c>
      <c r="H11" s="268">
        <v>52</v>
      </c>
      <c r="I11" s="268">
        <v>837</v>
      </c>
      <c r="J11" s="268">
        <v>3896</v>
      </c>
      <c r="K11" s="268">
        <v>241</v>
      </c>
      <c r="L11" s="133"/>
      <c r="M11" s="133"/>
      <c r="N11" s="133"/>
    </row>
    <row r="12" spans="1:14" s="260" customFormat="1" ht="17.100000000000001" customHeight="1">
      <c r="A12" s="633">
        <v>5</v>
      </c>
      <c r="B12" s="634" t="s">
        <v>21</v>
      </c>
      <c r="C12" s="270">
        <v>513</v>
      </c>
      <c r="D12" s="270">
        <v>9989</v>
      </c>
      <c r="E12" s="270">
        <v>5657</v>
      </c>
      <c r="F12" s="270">
        <v>69</v>
      </c>
      <c r="G12" s="270">
        <v>1375</v>
      </c>
      <c r="H12" s="270">
        <v>1032</v>
      </c>
      <c r="I12" s="270">
        <v>1750</v>
      </c>
      <c r="J12" s="270">
        <v>4041</v>
      </c>
      <c r="K12" s="270">
        <v>116</v>
      </c>
      <c r="L12" s="133"/>
      <c r="M12" s="133"/>
      <c r="N12" s="133"/>
    </row>
    <row r="13" spans="1:14" s="622" customFormat="1" ht="17.100000000000001" customHeight="1">
      <c r="A13" s="635"/>
      <c r="B13" s="636" t="s">
        <v>22</v>
      </c>
      <c r="C13" s="272">
        <f t="shared" ref="C13:K13" si="0">SUM(C8:C12)</f>
        <v>10513</v>
      </c>
      <c r="D13" s="272">
        <f t="shared" si="0"/>
        <v>276851</v>
      </c>
      <c r="E13" s="272">
        <f t="shared" si="0"/>
        <v>27546.3</v>
      </c>
      <c r="F13" s="272">
        <f t="shared" si="0"/>
        <v>966</v>
      </c>
      <c r="G13" s="272">
        <f t="shared" si="0"/>
        <v>120737</v>
      </c>
      <c r="H13" s="272">
        <f t="shared" si="0"/>
        <v>4997</v>
      </c>
      <c r="I13" s="272">
        <f t="shared" si="0"/>
        <v>5654</v>
      </c>
      <c r="J13" s="272">
        <f t="shared" si="0"/>
        <v>12108.59</v>
      </c>
      <c r="K13" s="272">
        <f t="shared" si="0"/>
        <v>688</v>
      </c>
      <c r="L13" s="621"/>
      <c r="M13" s="621"/>
      <c r="N13" s="621"/>
    </row>
    <row r="14" spans="1:14" ht="17.100000000000001" customHeight="1">
      <c r="A14" s="635" t="s">
        <v>143</v>
      </c>
      <c r="B14" s="636" t="s">
        <v>144</v>
      </c>
      <c r="C14" s="270"/>
      <c r="D14" s="270"/>
      <c r="E14" s="270"/>
      <c r="F14" s="270"/>
      <c r="G14" s="270"/>
      <c r="H14" s="270"/>
      <c r="I14" s="270"/>
      <c r="J14" s="270"/>
      <c r="K14" s="270"/>
      <c r="L14" s="133"/>
      <c r="M14" s="133"/>
      <c r="N14" s="133"/>
    </row>
    <row r="15" spans="1:14" s="260" customFormat="1" ht="17.100000000000001" customHeight="1">
      <c r="A15" s="633">
        <v>6</v>
      </c>
      <c r="B15" s="634" t="s">
        <v>24</v>
      </c>
      <c r="C15" s="270">
        <v>21</v>
      </c>
      <c r="D15" s="270">
        <v>552.48</v>
      </c>
      <c r="E15" s="270">
        <v>72.489999999999995</v>
      </c>
      <c r="F15" s="270">
        <v>4</v>
      </c>
      <c r="G15" s="270">
        <v>80</v>
      </c>
      <c r="H15" s="270">
        <v>0</v>
      </c>
      <c r="I15" s="270">
        <v>145</v>
      </c>
      <c r="J15" s="270">
        <v>4.4400000000000004</v>
      </c>
      <c r="K15" s="270">
        <v>0.04</v>
      </c>
      <c r="L15" s="133"/>
      <c r="M15" s="133"/>
      <c r="N15" s="133"/>
    </row>
    <row r="16" spans="1:14" s="260" customFormat="1" ht="17.100000000000001" customHeight="1">
      <c r="A16" s="633">
        <v>7</v>
      </c>
      <c r="B16" s="634" t="s">
        <v>25</v>
      </c>
      <c r="C16" s="270">
        <v>0</v>
      </c>
      <c r="D16" s="270">
        <v>0</v>
      </c>
      <c r="E16" s="270">
        <v>0</v>
      </c>
      <c r="F16" s="270">
        <v>0</v>
      </c>
      <c r="G16" s="270">
        <v>0</v>
      </c>
      <c r="H16" s="270">
        <v>0</v>
      </c>
      <c r="I16" s="270">
        <v>0</v>
      </c>
      <c r="J16" s="270">
        <v>0</v>
      </c>
      <c r="K16" s="270">
        <v>0</v>
      </c>
      <c r="L16" s="133"/>
      <c r="M16" s="133"/>
      <c r="N16" s="133"/>
    </row>
    <row r="17" spans="1:14" s="260" customFormat="1" ht="17.100000000000001" customHeight="1">
      <c r="A17" s="633">
        <v>8</v>
      </c>
      <c r="B17" s="634" t="s">
        <v>26</v>
      </c>
      <c r="C17" s="270">
        <v>0</v>
      </c>
      <c r="D17" s="270">
        <v>0</v>
      </c>
      <c r="E17" s="270">
        <v>0</v>
      </c>
      <c r="F17" s="270">
        <v>0</v>
      </c>
      <c r="G17" s="270">
        <v>0</v>
      </c>
      <c r="H17" s="270">
        <v>0</v>
      </c>
      <c r="I17" s="270">
        <v>0</v>
      </c>
      <c r="J17" s="270">
        <v>0</v>
      </c>
      <c r="K17" s="270">
        <v>0</v>
      </c>
      <c r="L17" s="133"/>
      <c r="M17" s="133"/>
      <c r="N17" s="133"/>
    </row>
    <row r="18" spans="1:14" s="260" customFormat="1" ht="17.100000000000001" customHeight="1">
      <c r="A18" s="633">
        <v>9</v>
      </c>
      <c r="B18" s="634" t="s">
        <v>27</v>
      </c>
      <c r="C18" s="268">
        <v>162</v>
      </c>
      <c r="D18" s="268">
        <v>2597.15</v>
      </c>
      <c r="E18" s="268">
        <v>1178</v>
      </c>
      <c r="F18" s="268">
        <v>25</v>
      </c>
      <c r="G18" s="268">
        <v>38955.160000000003</v>
      </c>
      <c r="H18" s="268">
        <v>5553.1</v>
      </c>
      <c r="I18" s="268">
        <v>271</v>
      </c>
      <c r="J18" s="268">
        <v>800.75</v>
      </c>
      <c r="K18" s="268">
        <v>27.41</v>
      </c>
      <c r="L18" s="133"/>
      <c r="M18" s="133"/>
      <c r="N18" s="133"/>
    </row>
    <row r="19" spans="1:14" s="260" customFormat="1" ht="17.100000000000001" customHeight="1">
      <c r="A19" s="633">
        <v>10</v>
      </c>
      <c r="B19" s="634" t="s">
        <v>28</v>
      </c>
      <c r="C19" s="270">
        <v>49</v>
      </c>
      <c r="D19" s="270">
        <v>1877.66</v>
      </c>
      <c r="E19" s="270">
        <v>437.96</v>
      </c>
      <c r="F19" s="270">
        <v>8</v>
      </c>
      <c r="G19" s="270">
        <v>578.74</v>
      </c>
      <c r="H19" s="270">
        <v>0</v>
      </c>
      <c r="I19" s="270">
        <v>0</v>
      </c>
      <c r="J19" s="270">
        <v>0</v>
      </c>
      <c r="K19" s="270">
        <v>0</v>
      </c>
      <c r="L19" s="133"/>
      <c r="M19" s="133"/>
      <c r="N19" s="133"/>
    </row>
    <row r="20" spans="1:14" s="260" customFormat="1" ht="17.100000000000001" customHeight="1">
      <c r="A20" s="633">
        <v>11</v>
      </c>
      <c r="B20" s="634" t="s">
        <v>29</v>
      </c>
      <c r="C20" s="270">
        <v>1593</v>
      </c>
      <c r="D20" s="270">
        <v>1000</v>
      </c>
      <c r="E20" s="270">
        <v>972</v>
      </c>
      <c r="F20" s="270">
        <v>15</v>
      </c>
      <c r="G20" s="270">
        <v>753</v>
      </c>
      <c r="H20" s="270">
        <v>0</v>
      </c>
      <c r="I20" s="270">
        <v>0</v>
      </c>
      <c r="J20" s="270">
        <v>0</v>
      </c>
      <c r="K20" s="270">
        <v>0</v>
      </c>
      <c r="L20" s="133"/>
      <c r="M20" s="133"/>
      <c r="N20" s="133"/>
    </row>
    <row r="21" spans="1:14" s="260" customFormat="1" ht="17.100000000000001" customHeight="1">
      <c r="A21" s="633">
        <v>12</v>
      </c>
      <c r="B21" s="634" t="s">
        <v>30</v>
      </c>
      <c r="C21" s="270">
        <v>0</v>
      </c>
      <c r="D21" s="270">
        <v>0</v>
      </c>
      <c r="E21" s="270">
        <v>0</v>
      </c>
      <c r="F21" s="270">
        <v>0</v>
      </c>
      <c r="G21" s="270">
        <v>0</v>
      </c>
      <c r="H21" s="270">
        <v>0</v>
      </c>
      <c r="I21" s="270">
        <v>0</v>
      </c>
      <c r="J21" s="270">
        <v>0</v>
      </c>
      <c r="K21" s="270">
        <v>0</v>
      </c>
      <c r="L21" s="133"/>
      <c r="M21" s="133"/>
      <c r="N21" s="133"/>
    </row>
    <row r="22" spans="1:14" s="260" customFormat="1" ht="17.100000000000001" customHeight="1">
      <c r="A22" s="633">
        <v>13</v>
      </c>
      <c r="B22" s="634" t="s">
        <v>31</v>
      </c>
      <c r="C22" s="270">
        <v>0</v>
      </c>
      <c r="D22" s="270">
        <v>0</v>
      </c>
      <c r="E22" s="270">
        <v>0</v>
      </c>
      <c r="F22" s="270">
        <v>0</v>
      </c>
      <c r="G22" s="270">
        <v>0</v>
      </c>
      <c r="H22" s="270">
        <v>0</v>
      </c>
      <c r="I22" s="270">
        <v>0</v>
      </c>
      <c r="J22" s="270">
        <v>0</v>
      </c>
      <c r="K22" s="270">
        <v>0</v>
      </c>
      <c r="L22" s="133"/>
      <c r="M22" s="133"/>
      <c r="N22" s="133"/>
    </row>
    <row r="23" spans="1:14" s="260" customFormat="1" ht="17.100000000000001" customHeight="1">
      <c r="A23" s="633">
        <v>14</v>
      </c>
      <c r="B23" s="634" t="s">
        <v>32</v>
      </c>
      <c r="C23" s="270">
        <v>34</v>
      </c>
      <c r="D23" s="270">
        <v>38325</v>
      </c>
      <c r="E23" s="270">
        <v>1243</v>
      </c>
      <c r="F23" s="270">
        <v>3</v>
      </c>
      <c r="G23" s="270">
        <v>179.02</v>
      </c>
      <c r="H23" s="270">
        <v>30.44</v>
      </c>
      <c r="I23" s="270">
        <v>15</v>
      </c>
      <c r="J23" s="270">
        <v>18.850000000000001</v>
      </c>
      <c r="K23" s="270">
        <v>2.2799999999999998</v>
      </c>
      <c r="L23" s="133"/>
      <c r="M23" s="133"/>
      <c r="N23" s="133"/>
    </row>
    <row r="24" spans="1:14" s="260" customFormat="1" ht="17.100000000000001" customHeight="1">
      <c r="A24" s="633">
        <v>15</v>
      </c>
      <c r="B24" s="634" t="s">
        <v>33</v>
      </c>
      <c r="C24" s="270">
        <v>165</v>
      </c>
      <c r="D24" s="270">
        <v>5557</v>
      </c>
      <c r="E24" s="270">
        <v>1257</v>
      </c>
      <c r="F24" s="270">
        <v>0</v>
      </c>
      <c r="G24" s="270">
        <v>0</v>
      </c>
      <c r="H24" s="270">
        <v>0</v>
      </c>
      <c r="I24" s="270">
        <v>1808</v>
      </c>
      <c r="J24" s="270">
        <v>202</v>
      </c>
      <c r="K24" s="270">
        <v>23</v>
      </c>
      <c r="L24" s="133"/>
      <c r="M24" s="133"/>
      <c r="N24" s="133"/>
    </row>
    <row r="25" spans="1:14" s="260" customFormat="1" ht="17.100000000000001" customHeight="1">
      <c r="A25" s="633">
        <v>16</v>
      </c>
      <c r="B25" s="634" t="s">
        <v>34</v>
      </c>
      <c r="C25" s="270">
        <v>186</v>
      </c>
      <c r="D25" s="270">
        <v>83644.56</v>
      </c>
      <c r="E25" s="270">
        <v>694.24</v>
      </c>
      <c r="F25" s="270">
        <v>146</v>
      </c>
      <c r="G25" s="270">
        <v>27907.26</v>
      </c>
      <c r="H25" s="270">
        <v>291.83999999999997</v>
      </c>
      <c r="I25" s="270">
        <v>1806</v>
      </c>
      <c r="J25" s="270">
        <v>2003.73</v>
      </c>
      <c r="K25" s="270">
        <v>342.46</v>
      </c>
      <c r="L25" s="133"/>
      <c r="M25" s="133"/>
      <c r="N25" s="133"/>
    </row>
    <row r="26" spans="1:14" s="260" customFormat="1" ht="17.100000000000001" customHeight="1">
      <c r="A26" s="633">
        <v>17</v>
      </c>
      <c r="B26" s="634" t="s">
        <v>35</v>
      </c>
      <c r="C26" s="268">
        <v>10</v>
      </c>
      <c r="D26" s="268">
        <v>739.53</v>
      </c>
      <c r="E26" s="268">
        <v>37.82</v>
      </c>
      <c r="F26" s="268">
        <v>0</v>
      </c>
      <c r="G26" s="268">
        <v>0</v>
      </c>
      <c r="H26" s="268">
        <v>0</v>
      </c>
      <c r="I26" s="268">
        <v>0</v>
      </c>
      <c r="J26" s="268">
        <v>0</v>
      </c>
      <c r="K26" s="268">
        <v>0</v>
      </c>
      <c r="L26" s="133"/>
      <c r="M26" s="133"/>
      <c r="N26" s="133"/>
    </row>
    <row r="27" spans="1:14" s="260" customFormat="1" ht="17.100000000000001" customHeight="1">
      <c r="A27" s="633">
        <v>18</v>
      </c>
      <c r="B27" s="634" t="s">
        <v>36</v>
      </c>
      <c r="C27" s="270">
        <v>427</v>
      </c>
      <c r="D27" s="270">
        <v>7204</v>
      </c>
      <c r="E27" s="270">
        <v>1600</v>
      </c>
      <c r="F27" s="270">
        <v>67</v>
      </c>
      <c r="G27" s="270">
        <v>163</v>
      </c>
      <c r="H27" s="270">
        <v>35</v>
      </c>
      <c r="I27" s="270">
        <v>3924</v>
      </c>
      <c r="J27" s="270">
        <v>2628</v>
      </c>
      <c r="K27" s="270">
        <v>214</v>
      </c>
      <c r="L27" s="133"/>
      <c r="M27" s="133"/>
      <c r="N27" s="133"/>
    </row>
    <row r="28" spans="1:14" s="260" customFormat="1" ht="17.100000000000001" customHeight="1">
      <c r="A28" s="633">
        <v>19</v>
      </c>
      <c r="B28" s="634" t="s">
        <v>37</v>
      </c>
      <c r="C28" s="270">
        <v>184</v>
      </c>
      <c r="D28" s="270">
        <v>5223.07</v>
      </c>
      <c r="E28" s="270">
        <v>1135.4000000000001</v>
      </c>
      <c r="F28" s="270">
        <v>138</v>
      </c>
      <c r="G28" s="270">
        <v>17119.13</v>
      </c>
      <c r="H28" s="270">
        <v>357.42</v>
      </c>
      <c r="I28" s="270">
        <v>4584</v>
      </c>
      <c r="J28" s="270">
        <v>5417.81</v>
      </c>
      <c r="K28" s="270">
        <v>36.17</v>
      </c>
      <c r="L28" s="133"/>
      <c r="M28" s="133"/>
      <c r="N28" s="133"/>
    </row>
    <row r="29" spans="1:14" s="260" customFormat="1" ht="17.100000000000001" customHeight="1">
      <c r="A29" s="633">
        <v>20</v>
      </c>
      <c r="B29" s="634" t="s">
        <v>38</v>
      </c>
      <c r="C29" s="270">
        <v>21</v>
      </c>
      <c r="D29" s="270">
        <v>368.98</v>
      </c>
      <c r="E29" s="270">
        <v>63.14</v>
      </c>
      <c r="F29" s="270">
        <v>8</v>
      </c>
      <c r="G29" s="270">
        <v>175</v>
      </c>
      <c r="H29" s="270">
        <v>75</v>
      </c>
      <c r="I29" s="270">
        <v>15</v>
      </c>
      <c r="J29" s="270">
        <v>11.11</v>
      </c>
      <c r="K29" s="270">
        <v>1.19</v>
      </c>
      <c r="L29" s="133"/>
      <c r="M29" s="133"/>
      <c r="N29" s="133"/>
    </row>
    <row r="30" spans="1:14" s="260" customFormat="1" ht="17.100000000000001" customHeight="1">
      <c r="A30" s="633">
        <v>21</v>
      </c>
      <c r="B30" s="634" t="s">
        <v>39</v>
      </c>
      <c r="C30" s="270">
        <v>30</v>
      </c>
      <c r="D30" s="270">
        <v>626</v>
      </c>
      <c r="E30" s="270">
        <v>25</v>
      </c>
      <c r="F30" s="270">
        <v>57</v>
      </c>
      <c r="G30" s="270">
        <v>2412</v>
      </c>
      <c r="H30" s="270">
        <v>5</v>
      </c>
      <c r="I30" s="270">
        <v>0</v>
      </c>
      <c r="J30" s="270">
        <v>0</v>
      </c>
      <c r="K30" s="270">
        <v>0</v>
      </c>
      <c r="L30" s="133"/>
      <c r="M30" s="133"/>
      <c r="N30" s="133"/>
    </row>
    <row r="31" spans="1:14" s="638" customFormat="1" ht="18.75" customHeight="1">
      <c r="A31" s="635"/>
      <c r="B31" s="636" t="s">
        <v>40</v>
      </c>
      <c r="C31" s="265">
        <f t="shared" ref="C31:K31" si="1">SUM(C15:C30)</f>
        <v>2882</v>
      </c>
      <c r="D31" s="265">
        <f t="shared" si="1"/>
        <v>147715.43000000002</v>
      </c>
      <c r="E31" s="265">
        <f t="shared" si="1"/>
        <v>8716.0499999999993</v>
      </c>
      <c r="F31" s="265">
        <f t="shared" si="1"/>
        <v>471</v>
      </c>
      <c r="G31" s="265">
        <f t="shared" si="1"/>
        <v>88322.31</v>
      </c>
      <c r="H31" s="265">
        <f t="shared" si="1"/>
        <v>6347.8</v>
      </c>
      <c r="I31" s="265">
        <f t="shared" si="1"/>
        <v>12568</v>
      </c>
      <c r="J31" s="265">
        <f t="shared" si="1"/>
        <v>11086.690000000002</v>
      </c>
      <c r="K31" s="265">
        <f t="shared" si="1"/>
        <v>646.55000000000007</v>
      </c>
      <c r="L31" s="637"/>
      <c r="M31" s="637"/>
      <c r="N31" s="637"/>
    </row>
    <row r="32" spans="1:14" ht="17.100000000000001" customHeight="1">
      <c r="A32" s="633" t="s">
        <v>41</v>
      </c>
      <c r="B32" s="634" t="s">
        <v>42</v>
      </c>
      <c r="C32" s="270"/>
      <c r="D32" s="270"/>
      <c r="E32" s="270"/>
      <c r="F32" s="270"/>
      <c r="G32" s="270"/>
      <c r="H32" s="270"/>
      <c r="I32" s="270"/>
      <c r="J32" s="270"/>
      <c r="K32" s="270"/>
      <c r="L32" s="133"/>
      <c r="M32" s="133"/>
      <c r="N32" s="133"/>
    </row>
    <row r="33" spans="1:14" s="260" customFormat="1" ht="17.100000000000001" customHeight="1">
      <c r="A33" s="633">
        <v>22</v>
      </c>
      <c r="B33" s="634" t="s">
        <v>43</v>
      </c>
      <c r="C33" s="270">
        <v>176</v>
      </c>
      <c r="D33" s="270">
        <v>12906</v>
      </c>
      <c r="E33" s="270">
        <v>692</v>
      </c>
      <c r="F33" s="270">
        <v>60</v>
      </c>
      <c r="G33" s="270">
        <v>2824</v>
      </c>
      <c r="H33" s="270">
        <v>78</v>
      </c>
      <c r="I33" s="270">
        <v>4</v>
      </c>
      <c r="J33" s="270">
        <v>7</v>
      </c>
      <c r="K33" s="270">
        <v>6</v>
      </c>
      <c r="L33" s="133"/>
      <c r="M33" s="133"/>
      <c r="N33" s="133"/>
    </row>
    <row r="34" spans="1:14" s="260" customFormat="1" ht="17.100000000000001" customHeight="1">
      <c r="A34" s="633">
        <v>23</v>
      </c>
      <c r="B34" s="634" t="s">
        <v>44</v>
      </c>
      <c r="C34" s="268">
        <v>0</v>
      </c>
      <c r="D34" s="268">
        <v>0</v>
      </c>
      <c r="E34" s="268">
        <v>0</v>
      </c>
      <c r="F34" s="268">
        <v>0</v>
      </c>
      <c r="G34" s="268">
        <v>0</v>
      </c>
      <c r="H34" s="268">
        <v>0</v>
      </c>
      <c r="I34" s="268">
        <v>0</v>
      </c>
      <c r="J34" s="268">
        <v>0</v>
      </c>
      <c r="K34" s="268">
        <v>0</v>
      </c>
      <c r="L34" s="133"/>
      <c r="M34" s="133"/>
      <c r="N34" s="133"/>
    </row>
    <row r="35" spans="1:14" s="260" customFormat="1" ht="17.100000000000001" customHeight="1">
      <c r="A35" s="633">
        <v>24</v>
      </c>
      <c r="B35" s="634" t="s">
        <v>45</v>
      </c>
      <c r="C35" s="270">
        <v>0</v>
      </c>
      <c r="D35" s="270">
        <v>0</v>
      </c>
      <c r="E35" s="270">
        <v>0</v>
      </c>
      <c r="F35" s="270">
        <v>0</v>
      </c>
      <c r="G35" s="270">
        <v>0</v>
      </c>
      <c r="H35" s="270">
        <v>0</v>
      </c>
      <c r="I35" s="270">
        <v>0</v>
      </c>
      <c r="J35" s="270">
        <v>0</v>
      </c>
      <c r="K35" s="270">
        <v>0</v>
      </c>
      <c r="L35" s="133"/>
      <c r="M35" s="133"/>
      <c r="N35" s="133"/>
    </row>
    <row r="36" spans="1:14" s="260" customFormat="1" ht="17.100000000000001" customHeight="1">
      <c r="A36" s="633">
        <v>25</v>
      </c>
      <c r="B36" s="634" t="s">
        <v>46</v>
      </c>
      <c r="C36" s="270">
        <v>5</v>
      </c>
      <c r="D36" s="270">
        <v>626.02</v>
      </c>
      <c r="E36" s="270">
        <v>0</v>
      </c>
      <c r="F36" s="270">
        <v>0</v>
      </c>
      <c r="G36" s="270">
        <v>0</v>
      </c>
      <c r="H36" s="270">
        <v>0</v>
      </c>
      <c r="I36" s="270">
        <v>0</v>
      </c>
      <c r="J36" s="270">
        <v>0</v>
      </c>
      <c r="K36" s="270">
        <v>0</v>
      </c>
      <c r="L36" s="133"/>
      <c r="M36" s="133"/>
      <c r="N36" s="133"/>
    </row>
    <row r="37" spans="1:14" s="260" customFormat="1" ht="17.100000000000001" customHeight="1">
      <c r="A37" s="633">
        <v>26</v>
      </c>
      <c r="B37" s="634" t="s">
        <v>47</v>
      </c>
      <c r="C37" s="270">
        <v>0</v>
      </c>
      <c r="D37" s="270">
        <v>0</v>
      </c>
      <c r="E37" s="270">
        <v>0</v>
      </c>
      <c r="F37" s="270">
        <v>0</v>
      </c>
      <c r="G37" s="270">
        <v>0</v>
      </c>
      <c r="H37" s="270">
        <v>0</v>
      </c>
      <c r="I37" s="270">
        <v>0</v>
      </c>
      <c r="J37" s="270">
        <v>0</v>
      </c>
      <c r="K37" s="270">
        <v>0</v>
      </c>
      <c r="L37" s="133"/>
      <c r="M37" s="133"/>
      <c r="N37" s="133"/>
    </row>
    <row r="38" spans="1:14" s="260" customFormat="1" ht="17.100000000000001" customHeight="1">
      <c r="A38" s="633">
        <v>27</v>
      </c>
      <c r="B38" s="634" t="s">
        <v>48</v>
      </c>
      <c r="C38" s="268">
        <v>47</v>
      </c>
      <c r="D38" s="268">
        <v>3727</v>
      </c>
      <c r="E38" s="268">
        <v>263.20999999999998</v>
      </c>
      <c r="F38" s="268">
        <v>6</v>
      </c>
      <c r="G38" s="268">
        <v>969.03</v>
      </c>
      <c r="H38" s="268">
        <v>119.1</v>
      </c>
      <c r="I38" s="268">
        <v>1</v>
      </c>
      <c r="J38" s="268">
        <v>5.3</v>
      </c>
      <c r="K38" s="268">
        <v>5.3</v>
      </c>
      <c r="L38" s="133"/>
      <c r="M38" s="133"/>
      <c r="N38" s="133"/>
    </row>
    <row r="39" spans="1:14" s="260" customFormat="1" ht="17.100000000000001" customHeight="1">
      <c r="A39" s="633">
        <v>28</v>
      </c>
      <c r="B39" s="634" t="s">
        <v>49</v>
      </c>
      <c r="C39" s="270">
        <v>0</v>
      </c>
      <c r="D39" s="270">
        <v>0</v>
      </c>
      <c r="E39" s="270">
        <v>0</v>
      </c>
      <c r="F39" s="270">
        <v>0</v>
      </c>
      <c r="G39" s="270">
        <v>0</v>
      </c>
      <c r="H39" s="270">
        <v>0</v>
      </c>
      <c r="I39" s="270">
        <v>0</v>
      </c>
      <c r="J39" s="270">
        <v>0</v>
      </c>
      <c r="K39" s="270">
        <v>0</v>
      </c>
      <c r="L39" s="133"/>
      <c r="M39" s="133"/>
      <c r="N39" s="133"/>
    </row>
    <row r="40" spans="1:14" s="260" customFormat="1" ht="17.100000000000001" customHeight="1">
      <c r="A40" s="633">
        <v>29</v>
      </c>
      <c r="B40" s="634" t="s">
        <v>50</v>
      </c>
      <c r="C40" s="270">
        <v>18</v>
      </c>
      <c r="D40" s="270">
        <v>390</v>
      </c>
      <c r="E40" s="270">
        <v>90</v>
      </c>
      <c r="F40" s="270">
        <v>45</v>
      </c>
      <c r="G40" s="270">
        <v>1850</v>
      </c>
      <c r="H40" s="270">
        <v>57</v>
      </c>
      <c r="I40" s="270">
        <v>15</v>
      </c>
      <c r="J40" s="270">
        <v>55</v>
      </c>
      <c r="K40" s="270">
        <v>5</v>
      </c>
      <c r="L40" s="133"/>
      <c r="M40" s="133"/>
      <c r="N40" s="133"/>
    </row>
    <row r="41" spans="1:14" s="260" customFormat="1" ht="17.100000000000001" customHeight="1">
      <c r="A41" s="633">
        <v>30</v>
      </c>
      <c r="B41" s="634" t="s">
        <v>51</v>
      </c>
      <c r="C41" s="270">
        <v>13</v>
      </c>
      <c r="D41" s="270">
        <v>3605</v>
      </c>
      <c r="E41" s="270">
        <v>329</v>
      </c>
      <c r="F41" s="270">
        <v>5</v>
      </c>
      <c r="G41" s="270">
        <v>1283</v>
      </c>
      <c r="H41" s="270">
        <v>127</v>
      </c>
      <c r="I41" s="270">
        <v>0</v>
      </c>
      <c r="J41" s="270">
        <v>0</v>
      </c>
      <c r="K41" s="270">
        <v>0</v>
      </c>
      <c r="L41" s="133"/>
      <c r="M41" s="133"/>
      <c r="N41" s="133"/>
    </row>
    <row r="42" spans="1:14" s="260" customFormat="1" ht="17.100000000000001" customHeight="1">
      <c r="A42" s="633">
        <v>31</v>
      </c>
      <c r="B42" s="634" t="s">
        <v>52</v>
      </c>
      <c r="C42" s="270">
        <v>0</v>
      </c>
      <c r="D42" s="270">
        <v>0</v>
      </c>
      <c r="E42" s="270">
        <v>0</v>
      </c>
      <c r="F42" s="270">
        <v>0</v>
      </c>
      <c r="G42" s="270">
        <v>0</v>
      </c>
      <c r="H42" s="270">
        <v>0</v>
      </c>
      <c r="I42" s="270">
        <v>0</v>
      </c>
      <c r="J42" s="270">
        <v>0</v>
      </c>
      <c r="K42" s="270">
        <v>0</v>
      </c>
      <c r="L42" s="133"/>
      <c r="M42" s="133"/>
      <c r="N42" s="133"/>
    </row>
    <row r="43" spans="1:14" s="260" customFormat="1" ht="17.100000000000001" customHeight="1">
      <c r="A43" s="633">
        <v>32</v>
      </c>
      <c r="B43" s="634" t="s">
        <v>53</v>
      </c>
      <c r="C43" s="268">
        <v>78</v>
      </c>
      <c r="D43" s="268">
        <v>14936</v>
      </c>
      <c r="E43" s="268">
        <v>788</v>
      </c>
      <c r="F43" s="268">
        <v>23</v>
      </c>
      <c r="G43" s="268">
        <v>938</v>
      </c>
      <c r="H43" s="268">
        <v>23</v>
      </c>
      <c r="I43" s="268">
        <v>0</v>
      </c>
      <c r="J43" s="268">
        <v>0</v>
      </c>
      <c r="K43" s="268">
        <v>0</v>
      </c>
      <c r="L43" s="133"/>
      <c r="M43" s="133"/>
      <c r="N43" s="133"/>
    </row>
    <row r="44" spans="1:14" s="260" customFormat="1" ht="17.100000000000001" customHeight="1">
      <c r="A44" s="633">
        <v>33</v>
      </c>
      <c r="B44" s="634" t="s">
        <v>54</v>
      </c>
      <c r="C44" s="270">
        <v>55</v>
      </c>
      <c r="D44" s="270">
        <v>6477.83</v>
      </c>
      <c r="E44" s="270">
        <v>1895.2</v>
      </c>
      <c r="F44" s="270">
        <v>21</v>
      </c>
      <c r="G44" s="270">
        <v>3264.7</v>
      </c>
      <c r="H44" s="270">
        <v>560.85</v>
      </c>
      <c r="I44" s="270">
        <v>14</v>
      </c>
      <c r="J44" s="270">
        <v>15.12</v>
      </c>
      <c r="K44" s="270">
        <v>2.95</v>
      </c>
      <c r="L44" s="133"/>
      <c r="M44" s="133"/>
      <c r="N44" s="133"/>
    </row>
    <row r="45" spans="1:14" s="260" customFormat="1" ht="17.100000000000001" customHeight="1">
      <c r="A45" s="633">
        <v>34</v>
      </c>
      <c r="B45" s="634" t="s">
        <v>55</v>
      </c>
      <c r="C45" s="270">
        <v>0</v>
      </c>
      <c r="D45" s="270">
        <v>0</v>
      </c>
      <c r="E45" s="270">
        <v>0</v>
      </c>
      <c r="F45" s="270">
        <v>0</v>
      </c>
      <c r="G45" s="270">
        <v>0</v>
      </c>
      <c r="H45" s="270">
        <v>0</v>
      </c>
      <c r="I45" s="270">
        <v>0</v>
      </c>
      <c r="J45" s="270">
        <v>0</v>
      </c>
      <c r="K45" s="270">
        <v>0</v>
      </c>
      <c r="L45" s="133"/>
      <c r="M45" s="133"/>
      <c r="N45" s="133"/>
    </row>
    <row r="46" spans="1:14" s="260" customFormat="1" ht="17.100000000000001" customHeight="1">
      <c r="A46" s="633">
        <v>35</v>
      </c>
      <c r="B46" s="634" t="s">
        <v>56</v>
      </c>
      <c r="C46" s="270">
        <v>0</v>
      </c>
      <c r="D46" s="270">
        <v>0</v>
      </c>
      <c r="E46" s="270">
        <v>0</v>
      </c>
      <c r="F46" s="270">
        <v>0</v>
      </c>
      <c r="G46" s="270">
        <v>0</v>
      </c>
      <c r="H46" s="270">
        <v>0</v>
      </c>
      <c r="I46" s="270">
        <v>0</v>
      </c>
      <c r="J46" s="270">
        <v>0</v>
      </c>
      <c r="K46" s="270">
        <v>0</v>
      </c>
      <c r="L46" s="133"/>
      <c r="M46" s="133"/>
      <c r="N46" s="133"/>
    </row>
    <row r="47" spans="1:14" s="260" customFormat="1" ht="17.100000000000001" customHeight="1">
      <c r="A47" s="633">
        <v>36</v>
      </c>
      <c r="B47" s="634" t="s">
        <v>57</v>
      </c>
      <c r="C47" s="270">
        <v>0</v>
      </c>
      <c r="D47" s="270">
        <v>0</v>
      </c>
      <c r="E47" s="270">
        <v>0</v>
      </c>
      <c r="F47" s="270">
        <v>0</v>
      </c>
      <c r="G47" s="270">
        <v>0</v>
      </c>
      <c r="H47" s="270">
        <v>0</v>
      </c>
      <c r="I47" s="270">
        <v>0</v>
      </c>
      <c r="J47" s="270">
        <v>0</v>
      </c>
      <c r="K47" s="270">
        <v>0</v>
      </c>
      <c r="L47" s="133"/>
      <c r="M47" s="133"/>
      <c r="N47" s="133"/>
    </row>
    <row r="48" spans="1:14" s="260" customFormat="1" ht="17.100000000000001" customHeight="1">
      <c r="A48" s="633">
        <v>37</v>
      </c>
      <c r="B48" s="634" t="s">
        <v>58</v>
      </c>
      <c r="C48" s="270">
        <v>0</v>
      </c>
      <c r="D48" s="270">
        <v>0</v>
      </c>
      <c r="E48" s="270">
        <v>0</v>
      </c>
      <c r="F48" s="270">
        <v>0</v>
      </c>
      <c r="G48" s="270">
        <v>0</v>
      </c>
      <c r="H48" s="270">
        <v>0</v>
      </c>
      <c r="I48" s="270">
        <v>0</v>
      </c>
      <c r="J48" s="270">
        <v>0</v>
      </c>
      <c r="K48" s="270">
        <v>0</v>
      </c>
      <c r="L48" s="133"/>
      <c r="M48" s="133"/>
      <c r="N48" s="133"/>
    </row>
    <row r="49" spans="1:14" s="260" customFormat="1" ht="17.100000000000001" customHeight="1">
      <c r="A49" s="633">
        <v>38</v>
      </c>
      <c r="B49" s="634" t="s">
        <v>59</v>
      </c>
      <c r="C49" s="270">
        <v>0</v>
      </c>
      <c r="D49" s="270">
        <v>0</v>
      </c>
      <c r="E49" s="270">
        <v>0</v>
      </c>
      <c r="F49" s="270">
        <v>0</v>
      </c>
      <c r="G49" s="270">
        <v>0</v>
      </c>
      <c r="H49" s="270">
        <v>0</v>
      </c>
      <c r="I49" s="270">
        <v>0</v>
      </c>
      <c r="J49" s="270">
        <v>0</v>
      </c>
      <c r="K49" s="270">
        <v>0</v>
      </c>
      <c r="L49" s="133"/>
      <c r="M49" s="133"/>
      <c r="N49" s="133"/>
    </row>
    <row r="50" spans="1:14" s="260" customFormat="1" ht="17.100000000000001" customHeight="1">
      <c r="A50" s="633">
        <v>39</v>
      </c>
      <c r="B50" s="634" t="s">
        <v>60</v>
      </c>
      <c r="C50" s="270">
        <v>0</v>
      </c>
      <c r="D50" s="270">
        <v>0</v>
      </c>
      <c r="E50" s="270">
        <v>0</v>
      </c>
      <c r="F50" s="270">
        <v>0</v>
      </c>
      <c r="G50" s="270">
        <v>0</v>
      </c>
      <c r="H50" s="270">
        <v>0</v>
      </c>
      <c r="I50" s="270">
        <v>0</v>
      </c>
      <c r="J50" s="270">
        <v>0</v>
      </c>
      <c r="K50" s="270">
        <v>0</v>
      </c>
      <c r="L50" s="133"/>
      <c r="M50" s="133"/>
      <c r="N50" s="133"/>
    </row>
    <row r="51" spans="1:14" s="632" customFormat="1" ht="17.100000000000001" customHeight="1">
      <c r="A51" s="635"/>
      <c r="B51" s="636" t="s">
        <v>61</v>
      </c>
      <c r="C51" s="265">
        <f>SUM(C33:C50)</f>
        <v>392</v>
      </c>
      <c r="D51" s="265">
        <f t="shared" ref="D51:K51" si="2">SUM(D33:D50)</f>
        <v>42667.850000000006</v>
      </c>
      <c r="E51" s="265">
        <f t="shared" si="2"/>
        <v>4057.41</v>
      </c>
      <c r="F51" s="265">
        <f t="shared" si="2"/>
        <v>160</v>
      </c>
      <c r="G51" s="265">
        <f t="shared" si="2"/>
        <v>11128.73</v>
      </c>
      <c r="H51" s="265">
        <f t="shared" si="2"/>
        <v>964.95</v>
      </c>
      <c r="I51" s="265">
        <f t="shared" si="2"/>
        <v>34</v>
      </c>
      <c r="J51" s="265">
        <f t="shared" si="2"/>
        <v>82.42</v>
      </c>
      <c r="K51" s="265">
        <f t="shared" si="2"/>
        <v>19.25</v>
      </c>
      <c r="L51" s="631"/>
      <c r="M51" s="631"/>
      <c r="N51" s="631"/>
    </row>
    <row r="52" spans="1:14" ht="17.100000000000001" customHeight="1">
      <c r="A52" s="633" t="s">
        <v>62</v>
      </c>
      <c r="B52" s="634" t="s">
        <v>63</v>
      </c>
      <c r="C52" s="639"/>
      <c r="D52" s="639"/>
      <c r="E52" s="639"/>
      <c r="F52" s="639"/>
      <c r="G52" s="639"/>
      <c r="H52" s="639"/>
      <c r="I52" s="639"/>
      <c r="J52" s="639"/>
      <c r="K52" s="639"/>
      <c r="L52" s="133"/>
      <c r="M52" s="133"/>
      <c r="N52" s="133"/>
    </row>
    <row r="53" spans="1:14" s="260" customFormat="1" ht="17.100000000000001" customHeight="1">
      <c r="A53" s="633">
        <v>40</v>
      </c>
      <c r="B53" s="634" t="s">
        <v>64</v>
      </c>
      <c r="C53" s="270">
        <v>40</v>
      </c>
      <c r="D53" s="270">
        <v>601</v>
      </c>
      <c r="E53" s="270">
        <v>68</v>
      </c>
      <c r="F53" s="270">
        <v>18</v>
      </c>
      <c r="G53" s="270">
        <v>90</v>
      </c>
      <c r="H53" s="270">
        <v>10</v>
      </c>
      <c r="I53" s="270">
        <v>0</v>
      </c>
      <c r="J53" s="270">
        <v>0</v>
      </c>
      <c r="K53" s="270">
        <v>0</v>
      </c>
      <c r="L53" s="133"/>
      <c r="M53" s="133"/>
      <c r="N53" s="133"/>
    </row>
    <row r="54" spans="1:14" s="260" customFormat="1" ht="17.100000000000001" customHeight="1">
      <c r="A54" s="633">
        <v>41</v>
      </c>
      <c r="B54" s="634" t="s">
        <v>65</v>
      </c>
      <c r="C54" s="270">
        <v>1835</v>
      </c>
      <c r="D54" s="270">
        <v>15671</v>
      </c>
      <c r="E54" s="270">
        <v>3850</v>
      </c>
      <c r="F54" s="270">
        <v>638</v>
      </c>
      <c r="G54" s="270">
        <v>19878</v>
      </c>
      <c r="H54" s="270">
        <v>1808</v>
      </c>
      <c r="I54" s="270">
        <v>0</v>
      </c>
      <c r="J54" s="270">
        <v>0</v>
      </c>
      <c r="K54" s="270">
        <v>0</v>
      </c>
      <c r="L54" s="133"/>
      <c r="M54" s="133"/>
      <c r="N54" s="133"/>
    </row>
    <row r="55" spans="1:14" s="260" customFormat="1" ht="17.100000000000001" customHeight="1">
      <c r="A55" s="633">
        <v>42</v>
      </c>
      <c r="B55" s="634" t="s">
        <v>66</v>
      </c>
      <c r="C55" s="270">
        <v>1595</v>
      </c>
      <c r="D55" s="270">
        <v>8431</v>
      </c>
      <c r="E55" s="270">
        <v>2342</v>
      </c>
      <c r="F55" s="270">
        <v>29</v>
      </c>
      <c r="G55" s="270">
        <v>5372</v>
      </c>
      <c r="H55" s="270">
        <v>30.19</v>
      </c>
      <c r="I55" s="270">
        <v>84</v>
      </c>
      <c r="J55" s="270">
        <v>81.349999999999994</v>
      </c>
      <c r="K55" s="270">
        <v>17.399999999999999</v>
      </c>
      <c r="L55" s="133"/>
      <c r="M55" s="133"/>
      <c r="N55" s="133"/>
    </row>
    <row r="56" spans="1:14" s="641" customFormat="1" ht="17.100000000000001" customHeight="1">
      <c r="A56" s="635"/>
      <c r="B56" s="636" t="s">
        <v>67</v>
      </c>
      <c r="C56" s="265">
        <f t="shared" ref="C56:K56" si="3">SUM(C53:C55)</f>
        <v>3470</v>
      </c>
      <c r="D56" s="265">
        <f t="shared" si="3"/>
        <v>24703</v>
      </c>
      <c r="E56" s="265">
        <f t="shared" si="3"/>
        <v>6260</v>
      </c>
      <c r="F56" s="265">
        <f t="shared" si="3"/>
        <v>685</v>
      </c>
      <c r="G56" s="265">
        <f t="shared" si="3"/>
        <v>25340</v>
      </c>
      <c r="H56" s="265">
        <f t="shared" si="3"/>
        <v>1848.19</v>
      </c>
      <c r="I56" s="265">
        <f t="shared" si="3"/>
        <v>84</v>
      </c>
      <c r="J56" s="265">
        <f t="shared" si="3"/>
        <v>81.349999999999994</v>
      </c>
      <c r="K56" s="265">
        <f t="shared" si="3"/>
        <v>17.399999999999999</v>
      </c>
      <c r="L56" s="640"/>
      <c r="M56" s="640"/>
      <c r="N56" s="640"/>
    </row>
    <row r="57" spans="1:14" s="632" customFormat="1" ht="17.100000000000001" customHeight="1">
      <c r="A57" s="642" t="s">
        <v>731</v>
      </c>
      <c r="B57" s="636"/>
      <c r="C57" s="265">
        <f t="shared" ref="C57:K57" si="4">SUM(C13,C31,C51,C56)</f>
        <v>17257</v>
      </c>
      <c r="D57" s="265">
        <f t="shared" si="4"/>
        <v>491937.28000000003</v>
      </c>
      <c r="E57" s="265">
        <f t="shared" si="4"/>
        <v>46579.759999999995</v>
      </c>
      <c r="F57" s="265">
        <f t="shared" si="4"/>
        <v>2282</v>
      </c>
      <c r="G57" s="265">
        <f t="shared" si="4"/>
        <v>245528.04</v>
      </c>
      <c r="H57" s="265">
        <f t="shared" si="4"/>
        <v>14157.94</v>
      </c>
      <c r="I57" s="265">
        <f t="shared" si="4"/>
        <v>18340</v>
      </c>
      <c r="J57" s="265">
        <f t="shared" si="4"/>
        <v>23359.05</v>
      </c>
      <c r="K57" s="265">
        <f t="shared" si="4"/>
        <v>1371.2000000000003</v>
      </c>
      <c r="L57" s="631"/>
      <c r="M57" s="631"/>
      <c r="N57" s="631"/>
    </row>
    <row r="58" spans="1:14" s="632" customFormat="1" ht="17.100000000000001" customHeight="1">
      <c r="A58" s="635"/>
      <c r="B58" s="636" t="s">
        <v>704</v>
      </c>
      <c r="C58" s="265">
        <f t="shared" ref="C58:K58" si="5">SUM(C13,C31,C51)</f>
        <v>13787</v>
      </c>
      <c r="D58" s="265">
        <f t="shared" si="5"/>
        <v>467234.28</v>
      </c>
      <c r="E58" s="265">
        <f t="shared" si="5"/>
        <v>40319.759999999995</v>
      </c>
      <c r="F58" s="265">
        <f t="shared" si="5"/>
        <v>1597</v>
      </c>
      <c r="G58" s="265">
        <f t="shared" si="5"/>
        <v>220188.04</v>
      </c>
      <c r="H58" s="265">
        <f t="shared" si="5"/>
        <v>12309.75</v>
      </c>
      <c r="I58" s="265">
        <f t="shared" si="5"/>
        <v>18256</v>
      </c>
      <c r="J58" s="265">
        <f t="shared" si="5"/>
        <v>23277.7</v>
      </c>
      <c r="K58" s="265">
        <f t="shared" si="5"/>
        <v>1353.8000000000002</v>
      </c>
      <c r="L58" s="631"/>
      <c r="M58" s="631"/>
      <c r="N58" s="631"/>
    </row>
    <row r="59" spans="1:14" s="622" customFormat="1" ht="17.100000000000001" customHeight="1">
      <c r="A59" s="635" t="s">
        <v>70</v>
      </c>
      <c r="B59" s="636" t="s">
        <v>71</v>
      </c>
      <c r="C59" s="273"/>
      <c r="D59" s="273"/>
      <c r="E59" s="273"/>
      <c r="F59" s="273"/>
      <c r="G59" s="273"/>
      <c r="H59" s="273"/>
      <c r="I59" s="273"/>
      <c r="J59" s="273"/>
      <c r="K59" s="273"/>
      <c r="L59" s="621"/>
      <c r="M59" s="621"/>
      <c r="N59" s="621"/>
    </row>
    <row r="60" spans="1:14" s="260" customFormat="1" ht="17.100000000000001" customHeight="1">
      <c r="A60" s="633">
        <v>43</v>
      </c>
      <c r="B60" s="634" t="s">
        <v>72</v>
      </c>
      <c r="C60" s="268">
        <v>0</v>
      </c>
      <c r="D60" s="268">
        <v>0</v>
      </c>
      <c r="E60" s="268">
        <v>0</v>
      </c>
      <c r="F60" s="268">
        <v>0</v>
      </c>
      <c r="G60" s="268">
        <v>0</v>
      </c>
      <c r="H60" s="268">
        <v>0</v>
      </c>
      <c r="I60" s="268">
        <v>0</v>
      </c>
      <c r="J60" s="268">
        <v>0</v>
      </c>
      <c r="K60" s="268">
        <v>0</v>
      </c>
      <c r="L60" s="133"/>
      <c r="M60" s="133"/>
      <c r="N60" s="133"/>
    </row>
    <row r="61" spans="1:14" s="260" customFormat="1" ht="17.100000000000001" customHeight="1">
      <c r="A61" s="633">
        <v>44</v>
      </c>
      <c r="B61" s="634" t="s">
        <v>73</v>
      </c>
      <c r="C61" s="643">
        <v>3</v>
      </c>
      <c r="D61" s="643">
        <v>35294</v>
      </c>
      <c r="E61" s="643">
        <v>1690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133"/>
      <c r="M61" s="133"/>
      <c r="N61" s="133"/>
    </row>
    <row r="62" spans="1:14" ht="17.100000000000001" customHeight="1">
      <c r="A62" s="633">
        <v>45</v>
      </c>
      <c r="B62" s="634" t="s">
        <v>74</v>
      </c>
      <c r="C62" s="643">
        <v>0</v>
      </c>
      <c r="D62" s="643">
        <v>0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133"/>
      <c r="M62" s="133"/>
      <c r="N62" s="133"/>
    </row>
    <row r="63" spans="1:14" s="622" customFormat="1" ht="17.100000000000001" customHeight="1">
      <c r="A63" s="635"/>
      <c r="B63" s="636" t="s">
        <v>75</v>
      </c>
      <c r="C63" s="265">
        <f>SUM(C60:C62)</f>
        <v>3</v>
      </c>
      <c r="D63" s="265">
        <f t="shared" ref="D63:K63" si="6">SUM(D60:D62)</f>
        <v>35294</v>
      </c>
      <c r="E63" s="265">
        <f t="shared" si="6"/>
        <v>1690</v>
      </c>
      <c r="F63" s="265">
        <f t="shared" si="6"/>
        <v>0</v>
      </c>
      <c r="G63" s="265">
        <f t="shared" si="6"/>
        <v>0</v>
      </c>
      <c r="H63" s="265">
        <f t="shared" si="6"/>
        <v>0</v>
      </c>
      <c r="I63" s="265">
        <f t="shared" si="6"/>
        <v>0</v>
      </c>
      <c r="J63" s="265">
        <f t="shared" si="6"/>
        <v>0</v>
      </c>
      <c r="K63" s="265">
        <f t="shared" si="6"/>
        <v>0</v>
      </c>
      <c r="L63" s="621"/>
      <c r="M63" s="621"/>
      <c r="N63" s="621"/>
    </row>
    <row r="64" spans="1:14" s="260" customFormat="1" ht="17.100000000000001" customHeight="1">
      <c r="A64" s="633">
        <v>46</v>
      </c>
      <c r="B64" s="634" t="s">
        <v>77</v>
      </c>
      <c r="C64" s="270">
        <v>0</v>
      </c>
      <c r="D64" s="270">
        <v>0</v>
      </c>
      <c r="E64" s="270">
        <v>0</v>
      </c>
      <c r="F64" s="270">
        <v>0</v>
      </c>
      <c r="G64" s="270">
        <v>0</v>
      </c>
      <c r="H64" s="270">
        <v>0</v>
      </c>
      <c r="I64" s="270">
        <v>0</v>
      </c>
      <c r="J64" s="270">
        <v>0</v>
      </c>
      <c r="K64" s="270">
        <v>0</v>
      </c>
      <c r="L64" s="133"/>
      <c r="M64" s="133"/>
      <c r="N64" s="133"/>
    </row>
    <row r="65" spans="1:14" s="622" customFormat="1" ht="17.100000000000001" customHeight="1">
      <c r="A65" s="635"/>
      <c r="B65" s="636" t="s">
        <v>78</v>
      </c>
      <c r="C65" s="273">
        <f t="shared" ref="C65:K65" si="7">SUM(C64)</f>
        <v>0</v>
      </c>
      <c r="D65" s="273">
        <f t="shared" si="7"/>
        <v>0</v>
      </c>
      <c r="E65" s="273">
        <f t="shared" si="7"/>
        <v>0</v>
      </c>
      <c r="F65" s="273">
        <f t="shared" si="7"/>
        <v>0</v>
      </c>
      <c r="G65" s="273">
        <f t="shared" si="7"/>
        <v>0</v>
      </c>
      <c r="H65" s="273">
        <f t="shared" si="7"/>
        <v>0</v>
      </c>
      <c r="I65" s="273">
        <f t="shared" si="7"/>
        <v>0</v>
      </c>
      <c r="J65" s="273">
        <f t="shared" si="7"/>
        <v>0</v>
      </c>
      <c r="K65" s="273">
        <f t="shared" si="7"/>
        <v>0</v>
      </c>
      <c r="L65" s="621"/>
      <c r="M65" s="621"/>
      <c r="N65" s="621"/>
    </row>
    <row r="66" spans="1:14" s="622" customFormat="1" ht="17.100000000000001" customHeight="1">
      <c r="A66" s="633" t="s">
        <v>79</v>
      </c>
      <c r="B66" s="634" t="s">
        <v>693</v>
      </c>
      <c r="C66" s="270"/>
      <c r="D66" s="270"/>
      <c r="E66" s="270"/>
      <c r="F66" s="270"/>
      <c r="G66" s="270"/>
      <c r="H66" s="270"/>
      <c r="I66" s="270"/>
      <c r="J66" s="270"/>
      <c r="K66" s="270"/>
      <c r="L66" s="621"/>
      <c r="M66" s="621"/>
      <c r="N66" s="621"/>
    </row>
    <row r="67" spans="1:14" s="622" customFormat="1" ht="17.100000000000001" customHeight="1">
      <c r="A67" s="633">
        <v>1</v>
      </c>
      <c r="B67" s="634" t="s">
        <v>81</v>
      </c>
      <c r="C67" s="270">
        <v>10</v>
      </c>
      <c r="D67" s="270">
        <v>64</v>
      </c>
      <c r="E67" s="270">
        <v>1</v>
      </c>
      <c r="F67" s="270">
        <v>0</v>
      </c>
      <c r="G67" s="270">
        <v>0</v>
      </c>
      <c r="H67" s="270">
        <v>0</v>
      </c>
      <c r="I67" s="270">
        <v>0</v>
      </c>
      <c r="J67" s="270">
        <v>0</v>
      </c>
      <c r="K67" s="270">
        <v>0</v>
      </c>
      <c r="L67" s="621"/>
      <c r="M67" s="621"/>
      <c r="N67" s="621"/>
    </row>
    <row r="68" spans="1:14" s="622" customFormat="1" ht="17.100000000000001" customHeight="1">
      <c r="A68" s="633">
        <v>2</v>
      </c>
      <c r="B68" s="634" t="s">
        <v>82</v>
      </c>
      <c r="C68" s="270">
        <v>0</v>
      </c>
      <c r="D68" s="270">
        <v>0</v>
      </c>
      <c r="E68" s="270">
        <v>0</v>
      </c>
      <c r="F68" s="270">
        <v>0</v>
      </c>
      <c r="G68" s="270">
        <v>0</v>
      </c>
      <c r="H68" s="270">
        <v>0</v>
      </c>
      <c r="I68" s="270">
        <v>0</v>
      </c>
      <c r="J68" s="270">
        <v>0</v>
      </c>
      <c r="K68" s="270">
        <v>0</v>
      </c>
      <c r="L68" s="621"/>
      <c r="M68" s="621"/>
      <c r="N68" s="621"/>
    </row>
    <row r="69" spans="1:14" s="622" customFormat="1" ht="17.100000000000001" customHeight="1">
      <c r="A69" s="635"/>
      <c r="B69" s="636" t="s">
        <v>119</v>
      </c>
      <c r="C69" s="273">
        <f>SUM(C67:C68)</f>
        <v>10</v>
      </c>
      <c r="D69" s="273">
        <f t="shared" ref="D69:K69" si="8">SUM(D67:D68)</f>
        <v>64</v>
      </c>
      <c r="E69" s="273">
        <f t="shared" si="8"/>
        <v>1</v>
      </c>
      <c r="F69" s="273">
        <f t="shared" si="8"/>
        <v>0</v>
      </c>
      <c r="G69" s="273">
        <f t="shared" si="8"/>
        <v>0</v>
      </c>
      <c r="H69" s="273">
        <f t="shared" si="8"/>
        <v>0</v>
      </c>
      <c r="I69" s="273">
        <f t="shared" si="8"/>
        <v>0</v>
      </c>
      <c r="J69" s="273">
        <f t="shared" si="8"/>
        <v>0</v>
      </c>
      <c r="K69" s="273">
        <f t="shared" si="8"/>
        <v>0</v>
      </c>
      <c r="L69" s="621"/>
      <c r="M69" s="621"/>
      <c r="N69" s="621"/>
    </row>
    <row r="70" spans="1:14" s="622" customFormat="1" ht="17.100000000000001" customHeight="1">
      <c r="A70" s="635"/>
      <c r="B70" s="636" t="s">
        <v>148</v>
      </c>
      <c r="C70" s="273">
        <f t="shared" ref="C70:K70" si="9">SUM(C13,C31,C51,C56,C63,C65,C69)</f>
        <v>17270</v>
      </c>
      <c r="D70" s="273">
        <f t="shared" si="9"/>
        <v>527295.28</v>
      </c>
      <c r="E70" s="273">
        <f t="shared" si="9"/>
        <v>48270.759999999995</v>
      </c>
      <c r="F70" s="273">
        <f t="shared" si="9"/>
        <v>2282</v>
      </c>
      <c r="G70" s="273">
        <f t="shared" si="9"/>
        <v>245528.04</v>
      </c>
      <c r="H70" s="273">
        <f t="shared" si="9"/>
        <v>14157.94</v>
      </c>
      <c r="I70" s="273">
        <f t="shared" si="9"/>
        <v>18340</v>
      </c>
      <c r="J70" s="273">
        <f t="shared" si="9"/>
        <v>23359.05</v>
      </c>
      <c r="K70" s="273">
        <f t="shared" si="9"/>
        <v>1371.2000000000003</v>
      </c>
      <c r="L70" s="621"/>
      <c r="M70" s="621"/>
      <c r="N70" s="621"/>
    </row>
  </sheetData>
  <mergeCells count="8">
    <mergeCell ref="A1:K1"/>
    <mergeCell ref="A2:K2"/>
    <mergeCell ref="I3:K3"/>
    <mergeCell ref="A4:A5"/>
    <mergeCell ref="B4:B5"/>
    <mergeCell ref="C4:E4"/>
    <mergeCell ref="F4:H4"/>
    <mergeCell ref="I4:K4"/>
  </mergeCells>
  <dataValidations count="1">
    <dataValidation errorStyle="warning" allowBlank="1" showInputMessage="1" showErrorMessage="1" errorTitle="NO DATA ENTRY" promptTitle="NO DATA ENTRY" sqref="C13:K13"/>
  </dataValidations>
  <pageMargins left="0.7" right="0.7" top="0.75" bottom="0.75" header="0.3" footer="0.3"/>
  <legacy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39"/>
  <sheetViews>
    <sheetView workbookViewId="0">
      <selection activeCell="P7" sqref="P7"/>
    </sheetView>
  </sheetViews>
  <sheetFormatPr defaultRowHeight="15"/>
  <cols>
    <col min="1" max="1" width="6.5703125" customWidth="1"/>
    <col min="2" max="2" width="27.7109375" customWidth="1"/>
    <col min="3" max="3" width="24.28515625" bestFit="1" customWidth="1"/>
    <col min="4" max="4" width="11.42578125" customWidth="1"/>
    <col min="5" max="6" width="11.140625" customWidth="1"/>
    <col min="7" max="7" width="11" customWidth="1"/>
    <col min="8" max="8" width="10.5703125" customWidth="1"/>
    <col min="9" max="9" width="10" customWidth="1"/>
    <col min="10" max="10" width="9.7109375" customWidth="1"/>
    <col min="11" max="13" width="9.85546875" customWidth="1"/>
    <col min="14" max="14" width="10.28515625" customWidth="1"/>
  </cols>
  <sheetData>
    <row r="1" spans="1:14" ht="28.5">
      <c r="A1" s="1055" t="s">
        <v>732</v>
      </c>
      <c r="B1" s="1055"/>
      <c r="C1" s="1055"/>
      <c r="D1" s="1055"/>
      <c r="E1" s="1055"/>
      <c r="F1" s="1055"/>
      <c r="G1" s="1055"/>
      <c r="H1" s="1055"/>
      <c r="I1" s="1055"/>
      <c r="J1" s="1055"/>
      <c r="K1" s="1055"/>
      <c r="L1" s="1055"/>
      <c r="M1" s="1055"/>
      <c r="N1" s="1055"/>
    </row>
    <row r="2" spans="1:14" ht="18.75" customHeight="1">
      <c r="A2" s="1056" t="s">
        <v>733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6"/>
    </row>
    <row r="3" spans="1:14" ht="45" customHeight="1">
      <c r="A3" s="1051" t="s">
        <v>578</v>
      </c>
      <c r="B3" s="1051" t="s">
        <v>734</v>
      </c>
      <c r="C3" s="1051" t="s">
        <v>735</v>
      </c>
      <c r="D3" s="1058" t="s">
        <v>736</v>
      </c>
      <c r="E3" s="1059"/>
      <c r="F3" s="1060" t="s">
        <v>737</v>
      </c>
      <c r="G3" s="1061"/>
      <c r="H3" s="1062"/>
      <c r="I3" s="1060" t="s">
        <v>738</v>
      </c>
      <c r="J3" s="1062"/>
      <c r="K3" s="1060" t="s">
        <v>739</v>
      </c>
      <c r="L3" s="1062"/>
      <c r="M3" s="1060" t="s">
        <v>740</v>
      </c>
      <c r="N3" s="1062"/>
    </row>
    <row r="4" spans="1:14" ht="75" customHeight="1">
      <c r="A4" s="1057"/>
      <c r="B4" s="1057"/>
      <c r="C4" s="1057"/>
      <c r="D4" s="1051" t="s">
        <v>741</v>
      </c>
      <c r="E4" s="1051" t="s">
        <v>742</v>
      </c>
      <c r="F4" s="1051" t="s">
        <v>743</v>
      </c>
      <c r="G4" s="1051" t="s">
        <v>744</v>
      </c>
      <c r="H4" s="1051" t="s">
        <v>745</v>
      </c>
      <c r="I4" s="1051" t="s">
        <v>746</v>
      </c>
      <c r="J4" s="1051" t="s">
        <v>747</v>
      </c>
      <c r="K4" s="1051" t="s">
        <v>748</v>
      </c>
      <c r="L4" s="1051" t="s">
        <v>749</v>
      </c>
      <c r="M4" s="1051" t="s">
        <v>750</v>
      </c>
      <c r="N4" s="1051" t="s">
        <v>751</v>
      </c>
    </row>
    <row r="5" spans="1:14" ht="36.75" customHeight="1">
      <c r="A5" s="1052"/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</row>
    <row r="6" spans="1:14" ht="15.75">
      <c r="A6" s="646">
        <v>1</v>
      </c>
      <c r="B6" s="647" t="s">
        <v>752</v>
      </c>
      <c r="C6" s="647" t="s">
        <v>753</v>
      </c>
      <c r="D6" s="648">
        <v>27</v>
      </c>
      <c r="E6" s="648">
        <v>750</v>
      </c>
      <c r="F6" s="649">
        <v>11</v>
      </c>
      <c r="G6" s="649">
        <v>248</v>
      </c>
      <c r="H6" s="649">
        <f>+I6+J6</f>
        <v>158</v>
      </c>
      <c r="I6" s="649">
        <f>+K6+L6</f>
        <v>156</v>
      </c>
      <c r="J6" s="649">
        <v>2</v>
      </c>
      <c r="K6" s="649">
        <v>95</v>
      </c>
      <c r="L6" s="649">
        <v>61</v>
      </c>
      <c r="M6" s="650">
        <f>+H6/G6*100</f>
        <v>63.70967741935484</v>
      </c>
      <c r="N6" s="650">
        <f>+K6/I6*100</f>
        <v>60.897435897435891</v>
      </c>
    </row>
    <row r="7" spans="1:14" ht="15.75">
      <c r="A7" s="646">
        <v>2</v>
      </c>
      <c r="B7" s="647" t="s">
        <v>754</v>
      </c>
      <c r="C7" s="647" t="s">
        <v>753</v>
      </c>
      <c r="D7" s="648">
        <v>28</v>
      </c>
      <c r="E7" s="648">
        <v>750</v>
      </c>
      <c r="F7" s="649">
        <v>14</v>
      </c>
      <c r="G7" s="649">
        <v>389</v>
      </c>
      <c r="H7" s="649">
        <f t="shared" ref="H7:H39" si="0">+I7+J7</f>
        <v>183</v>
      </c>
      <c r="I7" s="649">
        <f t="shared" ref="I7:I39" si="1">+K7+L7</f>
        <v>127</v>
      </c>
      <c r="J7" s="649">
        <v>56</v>
      </c>
      <c r="K7" s="649">
        <v>29</v>
      </c>
      <c r="L7" s="649">
        <v>98</v>
      </c>
      <c r="M7" s="650">
        <f t="shared" ref="M7:M39" si="2">+H7/G7*100</f>
        <v>47.043701799485859</v>
      </c>
      <c r="N7" s="650">
        <f t="shared" ref="N7:N39" si="3">+K7/I7*100</f>
        <v>22.834645669291341</v>
      </c>
    </row>
    <row r="8" spans="1:14" ht="15.75">
      <c r="A8" s="646">
        <v>3</v>
      </c>
      <c r="B8" s="647" t="s">
        <v>755</v>
      </c>
      <c r="C8" s="647" t="s">
        <v>753</v>
      </c>
      <c r="D8" s="648">
        <v>28</v>
      </c>
      <c r="E8" s="648">
        <v>755</v>
      </c>
      <c r="F8" s="649">
        <v>13</v>
      </c>
      <c r="G8" s="649">
        <v>390</v>
      </c>
      <c r="H8" s="649">
        <f t="shared" si="0"/>
        <v>488</v>
      </c>
      <c r="I8" s="649">
        <f t="shared" si="1"/>
        <v>466</v>
      </c>
      <c r="J8" s="649">
        <v>22</v>
      </c>
      <c r="K8" s="649">
        <v>102</v>
      </c>
      <c r="L8" s="649">
        <v>364</v>
      </c>
      <c r="M8" s="650">
        <f t="shared" si="2"/>
        <v>125.12820512820512</v>
      </c>
      <c r="N8" s="650">
        <f t="shared" si="3"/>
        <v>21.888412017167383</v>
      </c>
    </row>
    <row r="9" spans="1:14" ht="15.75">
      <c r="A9" s="646">
        <v>4</v>
      </c>
      <c r="B9" s="647" t="s">
        <v>756</v>
      </c>
      <c r="C9" s="647" t="s">
        <v>753</v>
      </c>
      <c r="D9" s="648">
        <v>30</v>
      </c>
      <c r="E9" s="648">
        <v>860</v>
      </c>
      <c r="F9" s="649">
        <v>17</v>
      </c>
      <c r="G9" s="649">
        <v>437</v>
      </c>
      <c r="H9" s="649">
        <f t="shared" si="0"/>
        <v>275</v>
      </c>
      <c r="I9" s="649">
        <f t="shared" si="1"/>
        <v>223</v>
      </c>
      <c r="J9" s="649">
        <v>52</v>
      </c>
      <c r="K9" s="649">
        <v>145</v>
      </c>
      <c r="L9" s="649">
        <v>78</v>
      </c>
      <c r="M9" s="650">
        <f t="shared" si="2"/>
        <v>62.929061784897023</v>
      </c>
      <c r="N9" s="650">
        <f t="shared" si="3"/>
        <v>65.02242152466367</v>
      </c>
    </row>
    <row r="10" spans="1:14" ht="15.75">
      <c r="A10" s="646">
        <v>5</v>
      </c>
      <c r="B10" s="647" t="s">
        <v>757</v>
      </c>
      <c r="C10" s="647" t="s">
        <v>753</v>
      </c>
      <c r="D10" s="648">
        <v>25</v>
      </c>
      <c r="E10" s="648">
        <v>750</v>
      </c>
      <c r="F10" s="649">
        <v>15</v>
      </c>
      <c r="G10" s="649">
        <v>437</v>
      </c>
      <c r="H10" s="649">
        <f t="shared" si="0"/>
        <v>524</v>
      </c>
      <c r="I10" s="649">
        <f t="shared" si="1"/>
        <v>501</v>
      </c>
      <c r="J10" s="649">
        <v>23</v>
      </c>
      <c r="K10" s="649">
        <v>449</v>
      </c>
      <c r="L10" s="649">
        <v>52</v>
      </c>
      <c r="M10" s="650">
        <f t="shared" si="2"/>
        <v>119.90846681922196</v>
      </c>
      <c r="N10" s="650">
        <f t="shared" si="3"/>
        <v>89.620758483033939</v>
      </c>
    </row>
    <row r="11" spans="1:14" ht="15.75">
      <c r="A11" s="646">
        <v>6</v>
      </c>
      <c r="B11" s="647" t="s">
        <v>758</v>
      </c>
      <c r="C11" s="647" t="s">
        <v>753</v>
      </c>
      <c r="D11" s="648">
        <v>28</v>
      </c>
      <c r="E11" s="648">
        <v>750</v>
      </c>
      <c r="F11" s="649">
        <v>15</v>
      </c>
      <c r="G11" s="649">
        <v>375</v>
      </c>
      <c r="H11" s="649">
        <f t="shared" si="0"/>
        <v>104</v>
      </c>
      <c r="I11" s="649">
        <f t="shared" si="1"/>
        <v>83</v>
      </c>
      <c r="J11" s="649">
        <v>21</v>
      </c>
      <c r="K11" s="649">
        <v>23</v>
      </c>
      <c r="L11" s="649">
        <v>60</v>
      </c>
      <c r="M11" s="650">
        <f t="shared" si="2"/>
        <v>27.733333333333331</v>
      </c>
      <c r="N11" s="650">
        <f t="shared" si="3"/>
        <v>27.710843373493976</v>
      </c>
    </row>
    <row r="12" spans="1:14" ht="15.75">
      <c r="A12" s="646">
        <v>7</v>
      </c>
      <c r="B12" s="647" t="s">
        <v>759</v>
      </c>
      <c r="C12" s="647" t="s">
        <v>753</v>
      </c>
      <c r="D12" s="648">
        <v>27</v>
      </c>
      <c r="E12" s="648">
        <v>750</v>
      </c>
      <c r="F12" s="649">
        <v>14</v>
      </c>
      <c r="G12" s="649">
        <v>386</v>
      </c>
      <c r="H12" s="649">
        <f t="shared" si="0"/>
        <v>243</v>
      </c>
      <c r="I12" s="649">
        <f t="shared" si="1"/>
        <v>166</v>
      </c>
      <c r="J12" s="649">
        <v>77</v>
      </c>
      <c r="K12" s="649">
        <v>40</v>
      </c>
      <c r="L12" s="649">
        <v>126</v>
      </c>
      <c r="M12" s="650">
        <f t="shared" si="2"/>
        <v>62.953367875647672</v>
      </c>
      <c r="N12" s="650">
        <f t="shared" si="3"/>
        <v>24.096385542168676</v>
      </c>
    </row>
    <row r="13" spans="1:14" ht="15.75">
      <c r="A13" s="646">
        <v>8</v>
      </c>
      <c r="B13" s="647" t="s">
        <v>760</v>
      </c>
      <c r="C13" s="647" t="s">
        <v>310</v>
      </c>
      <c r="D13" s="648">
        <v>25</v>
      </c>
      <c r="E13" s="648">
        <v>750</v>
      </c>
      <c r="F13" s="649">
        <v>6</v>
      </c>
      <c r="G13" s="649">
        <v>166</v>
      </c>
      <c r="H13" s="649">
        <f t="shared" si="0"/>
        <v>202</v>
      </c>
      <c r="I13" s="649">
        <f t="shared" si="1"/>
        <v>201</v>
      </c>
      <c r="J13" s="649">
        <v>1</v>
      </c>
      <c r="K13" s="649">
        <v>156</v>
      </c>
      <c r="L13" s="649">
        <v>45</v>
      </c>
      <c r="M13" s="650">
        <f t="shared" si="2"/>
        <v>121.68674698795181</v>
      </c>
      <c r="N13" s="650">
        <f t="shared" si="3"/>
        <v>77.611940298507463</v>
      </c>
    </row>
    <row r="14" spans="1:14" ht="15.75">
      <c r="A14" s="646">
        <v>9</v>
      </c>
      <c r="B14" s="647" t="s">
        <v>761</v>
      </c>
      <c r="C14" s="647" t="s">
        <v>19</v>
      </c>
      <c r="D14" s="648">
        <v>28</v>
      </c>
      <c r="E14" s="648">
        <v>750</v>
      </c>
      <c r="F14" s="649">
        <v>11</v>
      </c>
      <c r="G14" s="649">
        <v>275</v>
      </c>
      <c r="H14" s="649">
        <f t="shared" si="0"/>
        <v>307</v>
      </c>
      <c r="I14" s="649">
        <f t="shared" si="1"/>
        <v>293</v>
      </c>
      <c r="J14" s="649">
        <v>14</v>
      </c>
      <c r="K14" s="649">
        <v>200</v>
      </c>
      <c r="L14" s="649">
        <v>93</v>
      </c>
      <c r="M14" s="650">
        <f t="shared" si="2"/>
        <v>111.63636363636364</v>
      </c>
      <c r="N14" s="650">
        <f t="shared" si="3"/>
        <v>68.25938566552901</v>
      </c>
    </row>
    <row r="15" spans="1:14" ht="15.75">
      <c r="A15" s="646">
        <v>10</v>
      </c>
      <c r="B15" s="647" t="s">
        <v>762</v>
      </c>
      <c r="C15" s="647" t="s">
        <v>19</v>
      </c>
      <c r="D15" s="648">
        <v>28</v>
      </c>
      <c r="E15" s="648">
        <v>750</v>
      </c>
      <c r="F15" s="649">
        <v>17</v>
      </c>
      <c r="G15" s="649">
        <v>444</v>
      </c>
      <c r="H15" s="649">
        <f t="shared" si="0"/>
        <v>444</v>
      </c>
      <c r="I15" s="649">
        <f t="shared" si="1"/>
        <v>357</v>
      </c>
      <c r="J15" s="649">
        <v>87</v>
      </c>
      <c r="K15" s="649">
        <v>149</v>
      </c>
      <c r="L15" s="649">
        <v>208</v>
      </c>
      <c r="M15" s="650">
        <f t="shared" si="2"/>
        <v>100</v>
      </c>
      <c r="N15" s="650">
        <f t="shared" si="3"/>
        <v>41.736694677871149</v>
      </c>
    </row>
    <row r="16" spans="1:14" ht="15.75">
      <c r="A16" s="646">
        <v>11</v>
      </c>
      <c r="B16" s="647" t="s">
        <v>763</v>
      </c>
      <c r="C16" s="647" t="s">
        <v>764</v>
      </c>
      <c r="D16" s="648">
        <v>30</v>
      </c>
      <c r="E16" s="648">
        <v>750</v>
      </c>
      <c r="F16" s="649">
        <v>15</v>
      </c>
      <c r="G16" s="649">
        <v>347</v>
      </c>
      <c r="H16" s="649">
        <f t="shared" si="0"/>
        <v>233</v>
      </c>
      <c r="I16" s="649">
        <f t="shared" si="1"/>
        <v>176</v>
      </c>
      <c r="J16" s="649">
        <v>57</v>
      </c>
      <c r="K16" s="649">
        <v>7</v>
      </c>
      <c r="L16" s="649">
        <v>169</v>
      </c>
      <c r="M16" s="650">
        <f t="shared" si="2"/>
        <v>67.146974063400577</v>
      </c>
      <c r="N16" s="650">
        <f t="shared" si="3"/>
        <v>3.9772727272727271</v>
      </c>
    </row>
    <row r="17" spans="1:14" ht="15.75">
      <c r="A17" s="646">
        <v>12</v>
      </c>
      <c r="B17" s="647" t="s">
        <v>765</v>
      </c>
      <c r="C17" s="647" t="s">
        <v>20</v>
      </c>
      <c r="D17" s="648">
        <v>28</v>
      </c>
      <c r="E17" s="648">
        <v>750</v>
      </c>
      <c r="F17" s="649">
        <v>9</v>
      </c>
      <c r="G17" s="649">
        <v>206</v>
      </c>
      <c r="H17" s="649">
        <f t="shared" si="0"/>
        <v>78</v>
      </c>
      <c r="I17" s="649">
        <f t="shared" si="1"/>
        <v>67</v>
      </c>
      <c r="J17" s="649">
        <v>11</v>
      </c>
      <c r="K17" s="649">
        <v>14</v>
      </c>
      <c r="L17" s="649">
        <v>53</v>
      </c>
      <c r="M17" s="650">
        <f t="shared" si="2"/>
        <v>37.864077669902912</v>
      </c>
      <c r="N17" s="650">
        <f t="shared" si="3"/>
        <v>20.8955223880597</v>
      </c>
    </row>
    <row r="18" spans="1:14" ht="15.75">
      <c r="A18" s="646">
        <v>13</v>
      </c>
      <c r="B18" s="647" t="s">
        <v>766</v>
      </c>
      <c r="C18" s="647" t="s">
        <v>17</v>
      </c>
      <c r="D18" s="648">
        <v>27</v>
      </c>
      <c r="E18" s="648">
        <v>765</v>
      </c>
      <c r="F18" s="649">
        <v>13</v>
      </c>
      <c r="G18" s="649">
        <v>299</v>
      </c>
      <c r="H18" s="649">
        <f t="shared" si="0"/>
        <v>355</v>
      </c>
      <c r="I18" s="649">
        <f t="shared" si="1"/>
        <v>326</v>
      </c>
      <c r="J18" s="649">
        <v>29</v>
      </c>
      <c r="K18" s="649">
        <v>222</v>
      </c>
      <c r="L18" s="649">
        <v>104</v>
      </c>
      <c r="M18" s="650">
        <f t="shared" si="2"/>
        <v>118.72909698996656</v>
      </c>
      <c r="N18" s="650">
        <f t="shared" si="3"/>
        <v>68.098159509202446</v>
      </c>
    </row>
    <row r="19" spans="1:14" ht="15.75">
      <c r="A19" s="646">
        <v>14</v>
      </c>
      <c r="B19" s="647" t="s">
        <v>767</v>
      </c>
      <c r="C19" s="647" t="s">
        <v>18</v>
      </c>
      <c r="D19" s="648">
        <v>28</v>
      </c>
      <c r="E19" s="648">
        <v>750</v>
      </c>
      <c r="F19" s="649">
        <v>14</v>
      </c>
      <c r="G19" s="649">
        <v>314</v>
      </c>
      <c r="H19" s="649">
        <f t="shared" si="0"/>
        <v>316</v>
      </c>
      <c r="I19" s="649">
        <f t="shared" si="1"/>
        <v>289</v>
      </c>
      <c r="J19" s="649">
        <v>27</v>
      </c>
      <c r="K19" s="649">
        <v>93</v>
      </c>
      <c r="L19" s="649">
        <v>196</v>
      </c>
      <c r="M19" s="650">
        <f t="shared" si="2"/>
        <v>100.63694267515923</v>
      </c>
      <c r="N19" s="650">
        <f t="shared" si="3"/>
        <v>32.179930795847753</v>
      </c>
    </row>
    <row r="20" spans="1:14" ht="15.75">
      <c r="A20" s="646">
        <v>15</v>
      </c>
      <c r="B20" s="647" t="s">
        <v>768</v>
      </c>
      <c r="C20" s="647" t="s">
        <v>17</v>
      </c>
      <c r="D20" s="648">
        <v>30</v>
      </c>
      <c r="E20" s="648">
        <v>750</v>
      </c>
      <c r="F20" s="649">
        <v>22</v>
      </c>
      <c r="G20" s="649">
        <v>618</v>
      </c>
      <c r="H20" s="649">
        <f t="shared" si="0"/>
        <v>495</v>
      </c>
      <c r="I20" s="649">
        <f t="shared" si="1"/>
        <v>471</v>
      </c>
      <c r="J20" s="649">
        <v>24</v>
      </c>
      <c r="K20" s="649">
        <v>306</v>
      </c>
      <c r="L20" s="649">
        <v>165</v>
      </c>
      <c r="M20" s="650">
        <f t="shared" si="2"/>
        <v>80.097087378640779</v>
      </c>
      <c r="N20" s="650">
        <f t="shared" si="3"/>
        <v>64.968152866242036</v>
      </c>
    </row>
    <row r="21" spans="1:14" ht="15.75">
      <c r="A21" s="646">
        <v>16</v>
      </c>
      <c r="B21" s="647" t="s">
        <v>769</v>
      </c>
      <c r="C21" s="647" t="s">
        <v>20</v>
      </c>
      <c r="D21" s="648">
        <v>25</v>
      </c>
      <c r="E21" s="648">
        <v>750</v>
      </c>
      <c r="F21" s="649">
        <v>18</v>
      </c>
      <c r="G21" s="649">
        <v>501</v>
      </c>
      <c r="H21" s="649">
        <f t="shared" si="0"/>
        <v>111</v>
      </c>
      <c r="I21" s="649">
        <f t="shared" si="1"/>
        <v>111</v>
      </c>
      <c r="J21" s="649">
        <v>0</v>
      </c>
      <c r="K21" s="649">
        <v>47</v>
      </c>
      <c r="L21" s="649">
        <v>64</v>
      </c>
      <c r="M21" s="650">
        <f t="shared" si="2"/>
        <v>22.155688622754489</v>
      </c>
      <c r="N21" s="650">
        <f t="shared" si="3"/>
        <v>42.342342342342342</v>
      </c>
    </row>
    <row r="22" spans="1:14" ht="15.75">
      <c r="A22" s="646">
        <v>17</v>
      </c>
      <c r="B22" s="647" t="s">
        <v>770</v>
      </c>
      <c r="C22" s="647" t="s">
        <v>20</v>
      </c>
      <c r="D22" s="648">
        <v>25</v>
      </c>
      <c r="E22" s="648">
        <v>750</v>
      </c>
      <c r="F22" s="649">
        <v>8</v>
      </c>
      <c r="G22" s="649">
        <v>205</v>
      </c>
      <c r="H22" s="649">
        <f t="shared" si="0"/>
        <v>89</v>
      </c>
      <c r="I22" s="649">
        <f t="shared" si="1"/>
        <v>89</v>
      </c>
      <c r="J22" s="649">
        <v>0</v>
      </c>
      <c r="K22" s="649">
        <v>78</v>
      </c>
      <c r="L22" s="649">
        <v>11</v>
      </c>
      <c r="M22" s="650">
        <f t="shared" si="2"/>
        <v>43.414634146341463</v>
      </c>
      <c r="N22" s="650">
        <f t="shared" si="3"/>
        <v>87.640449438202253</v>
      </c>
    </row>
    <row r="23" spans="1:14" ht="15.75">
      <c r="A23" s="646">
        <v>18</v>
      </c>
      <c r="B23" s="647" t="s">
        <v>771</v>
      </c>
      <c r="C23" s="647" t="s">
        <v>17</v>
      </c>
      <c r="D23" s="648">
        <v>31</v>
      </c>
      <c r="E23" s="648">
        <v>775</v>
      </c>
      <c r="F23" s="649">
        <v>15</v>
      </c>
      <c r="G23" s="649">
        <v>346</v>
      </c>
      <c r="H23" s="649">
        <f t="shared" si="0"/>
        <v>197</v>
      </c>
      <c r="I23" s="649">
        <f t="shared" si="1"/>
        <v>181</v>
      </c>
      <c r="J23" s="649">
        <v>16</v>
      </c>
      <c r="K23" s="649">
        <v>94</v>
      </c>
      <c r="L23" s="649">
        <v>87</v>
      </c>
      <c r="M23" s="650">
        <f t="shared" si="2"/>
        <v>56.936416184971094</v>
      </c>
      <c r="N23" s="650">
        <f t="shared" si="3"/>
        <v>51.933701657458563</v>
      </c>
    </row>
    <row r="24" spans="1:14" ht="15.75">
      <c r="A24" s="646">
        <v>19</v>
      </c>
      <c r="B24" s="647" t="s">
        <v>772</v>
      </c>
      <c r="C24" s="647" t="s">
        <v>17</v>
      </c>
      <c r="D24" s="648">
        <v>28</v>
      </c>
      <c r="E24" s="648">
        <v>750</v>
      </c>
      <c r="F24" s="649">
        <v>14</v>
      </c>
      <c r="G24" s="649">
        <v>391</v>
      </c>
      <c r="H24" s="649">
        <f t="shared" si="0"/>
        <v>176</v>
      </c>
      <c r="I24" s="649">
        <f t="shared" si="1"/>
        <v>139</v>
      </c>
      <c r="J24" s="649">
        <v>37</v>
      </c>
      <c r="K24" s="649">
        <v>35</v>
      </c>
      <c r="L24" s="649">
        <v>104</v>
      </c>
      <c r="M24" s="650">
        <f t="shared" si="2"/>
        <v>45.012787723785166</v>
      </c>
      <c r="N24" s="650">
        <f t="shared" si="3"/>
        <v>25.179856115107913</v>
      </c>
    </row>
    <row r="25" spans="1:14" ht="15.75">
      <c r="A25" s="646">
        <v>20</v>
      </c>
      <c r="B25" s="647" t="s">
        <v>773</v>
      </c>
      <c r="C25" s="647" t="s">
        <v>21</v>
      </c>
      <c r="D25" s="648">
        <v>27</v>
      </c>
      <c r="E25" s="648">
        <v>750</v>
      </c>
      <c r="F25" s="649">
        <v>12</v>
      </c>
      <c r="G25" s="649">
        <v>286</v>
      </c>
      <c r="H25" s="649">
        <f t="shared" si="0"/>
        <v>126</v>
      </c>
      <c r="I25" s="649">
        <f t="shared" si="1"/>
        <v>123</v>
      </c>
      <c r="J25" s="649">
        <v>3</v>
      </c>
      <c r="K25" s="649">
        <v>51</v>
      </c>
      <c r="L25" s="649">
        <v>72</v>
      </c>
      <c r="M25" s="650">
        <f t="shared" si="2"/>
        <v>44.05594405594406</v>
      </c>
      <c r="N25" s="650">
        <f t="shared" si="3"/>
        <v>41.463414634146339</v>
      </c>
    </row>
    <row r="26" spans="1:14" ht="15.75">
      <c r="A26" s="646">
        <v>21</v>
      </c>
      <c r="B26" s="647" t="s">
        <v>774</v>
      </c>
      <c r="C26" s="647" t="s">
        <v>18</v>
      </c>
      <c r="D26" s="648">
        <v>25</v>
      </c>
      <c r="E26" s="648">
        <v>725</v>
      </c>
      <c r="F26" s="649">
        <v>6</v>
      </c>
      <c r="G26" s="649">
        <v>155</v>
      </c>
      <c r="H26" s="649">
        <f t="shared" si="0"/>
        <v>44</v>
      </c>
      <c r="I26" s="649">
        <f t="shared" si="1"/>
        <v>44</v>
      </c>
      <c r="J26" s="649">
        <v>0</v>
      </c>
      <c r="K26" s="649">
        <v>9</v>
      </c>
      <c r="L26" s="649">
        <v>35</v>
      </c>
      <c r="M26" s="650">
        <f t="shared" si="2"/>
        <v>28.387096774193548</v>
      </c>
      <c r="N26" s="650">
        <f t="shared" si="3"/>
        <v>20.454545454545457</v>
      </c>
    </row>
    <row r="27" spans="1:14" ht="15.75">
      <c r="A27" s="646">
        <v>22</v>
      </c>
      <c r="B27" s="647" t="s">
        <v>775</v>
      </c>
      <c r="C27" s="647" t="s">
        <v>17</v>
      </c>
      <c r="D27" s="648">
        <v>26</v>
      </c>
      <c r="E27" s="648">
        <v>770</v>
      </c>
      <c r="F27" s="649">
        <v>18</v>
      </c>
      <c r="G27" s="649">
        <v>460</v>
      </c>
      <c r="H27" s="649">
        <f t="shared" si="0"/>
        <v>353</v>
      </c>
      <c r="I27" s="649">
        <f t="shared" si="1"/>
        <v>353</v>
      </c>
      <c r="J27" s="649">
        <v>0</v>
      </c>
      <c r="K27" s="649">
        <v>266</v>
      </c>
      <c r="L27" s="649">
        <v>87</v>
      </c>
      <c r="M27" s="650">
        <f t="shared" si="2"/>
        <v>76.739130434782609</v>
      </c>
      <c r="N27" s="650">
        <f t="shared" si="3"/>
        <v>75.354107648725204</v>
      </c>
    </row>
    <row r="28" spans="1:14" ht="15.75">
      <c r="A28" s="646">
        <v>23</v>
      </c>
      <c r="B28" s="647" t="s">
        <v>776</v>
      </c>
      <c r="C28" s="647" t="s">
        <v>20</v>
      </c>
      <c r="D28" s="648">
        <v>26</v>
      </c>
      <c r="E28" s="648">
        <v>750</v>
      </c>
      <c r="F28" s="649">
        <v>18</v>
      </c>
      <c r="G28" s="649">
        <v>533</v>
      </c>
      <c r="H28" s="649">
        <f t="shared" si="0"/>
        <v>304</v>
      </c>
      <c r="I28" s="649">
        <f t="shared" si="1"/>
        <v>304</v>
      </c>
      <c r="J28" s="649">
        <v>0</v>
      </c>
      <c r="K28" s="649">
        <v>238</v>
      </c>
      <c r="L28" s="649">
        <v>66</v>
      </c>
      <c r="M28" s="650">
        <f t="shared" si="2"/>
        <v>57.035647279549714</v>
      </c>
      <c r="N28" s="650">
        <f t="shared" si="3"/>
        <v>78.289473684210535</v>
      </c>
    </row>
    <row r="29" spans="1:14" ht="15.75">
      <c r="A29" s="646">
        <v>24</v>
      </c>
      <c r="B29" s="647" t="s">
        <v>777</v>
      </c>
      <c r="C29" s="647" t="s">
        <v>21</v>
      </c>
      <c r="D29" s="648">
        <v>30</v>
      </c>
      <c r="E29" s="648">
        <v>750</v>
      </c>
      <c r="F29" s="649">
        <v>21</v>
      </c>
      <c r="G29" s="649">
        <v>484</v>
      </c>
      <c r="H29" s="649">
        <f t="shared" si="0"/>
        <v>144</v>
      </c>
      <c r="I29" s="649">
        <f t="shared" si="1"/>
        <v>137</v>
      </c>
      <c r="J29" s="649">
        <v>7</v>
      </c>
      <c r="K29" s="649">
        <v>119</v>
      </c>
      <c r="L29" s="649">
        <v>18</v>
      </c>
      <c r="M29" s="650">
        <f t="shared" si="2"/>
        <v>29.75206611570248</v>
      </c>
      <c r="N29" s="650">
        <f t="shared" si="3"/>
        <v>86.861313868613138</v>
      </c>
    </row>
    <row r="30" spans="1:14" ht="15.75">
      <c r="A30" s="646">
        <v>25</v>
      </c>
      <c r="B30" s="647" t="s">
        <v>778</v>
      </c>
      <c r="C30" s="647" t="s">
        <v>20</v>
      </c>
      <c r="D30" s="648">
        <v>28</v>
      </c>
      <c r="E30" s="648">
        <v>750</v>
      </c>
      <c r="F30" s="649">
        <v>12</v>
      </c>
      <c r="G30" s="649">
        <v>332</v>
      </c>
      <c r="H30" s="649">
        <f t="shared" si="0"/>
        <v>137</v>
      </c>
      <c r="I30" s="649">
        <f t="shared" si="1"/>
        <v>136</v>
      </c>
      <c r="J30" s="649">
        <v>1</v>
      </c>
      <c r="K30" s="649">
        <v>68</v>
      </c>
      <c r="L30" s="649">
        <v>68</v>
      </c>
      <c r="M30" s="650">
        <f t="shared" si="2"/>
        <v>41.265060240963855</v>
      </c>
      <c r="N30" s="650">
        <f t="shared" si="3"/>
        <v>50</v>
      </c>
    </row>
    <row r="31" spans="1:14" ht="15.75">
      <c r="A31" s="646">
        <v>26</v>
      </c>
      <c r="B31" s="647" t="s">
        <v>779</v>
      </c>
      <c r="C31" s="647" t="s">
        <v>17</v>
      </c>
      <c r="D31" s="648">
        <v>26</v>
      </c>
      <c r="E31" s="648">
        <v>750</v>
      </c>
      <c r="F31" s="649">
        <v>16</v>
      </c>
      <c r="G31" s="649">
        <v>447</v>
      </c>
      <c r="H31" s="649">
        <f t="shared" si="0"/>
        <v>647</v>
      </c>
      <c r="I31" s="649">
        <f t="shared" si="1"/>
        <v>638</v>
      </c>
      <c r="J31" s="649">
        <v>9</v>
      </c>
      <c r="K31" s="649">
        <v>582</v>
      </c>
      <c r="L31" s="649">
        <v>56</v>
      </c>
      <c r="M31" s="650">
        <f t="shared" si="2"/>
        <v>144.74272930648772</v>
      </c>
      <c r="N31" s="650">
        <f t="shared" si="3"/>
        <v>91.222570532915356</v>
      </c>
    </row>
    <row r="32" spans="1:14" ht="15.75">
      <c r="A32" s="646">
        <v>27</v>
      </c>
      <c r="B32" s="647" t="s">
        <v>780</v>
      </c>
      <c r="C32" s="647" t="s">
        <v>17</v>
      </c>
      <c r="D32" s="648">
        <v>30</v>
      </c>
      <c r="E32" s="648">
        <v>770</v>
      </c>
      <c r="F32" s="649">
        <v>12</v>
      </c>
      <c r="G32" s="649">
        <v>290</v>
      </c>
      <c r="H32" s="649">
        <f t="shared" si="0"/>
        <v>460</v>
      </c>
      <c r="I32" s="649">
        <f t="shared" si="1"/>
        <v>449</v>
      </c>
      <c r="J32" s="649">
        <v>11</v>
      </c>
      <c r="K32" s="649">
        <v>359</v>
      </c>
      <c r="L32" s="649">
        <v>90</v>
      </c>
      <c r="M32" s="650">
        <f t="shared" si="2"/>
        <v>158.62068965517241</v>
      </c>
      <c r="N32" s="650">
        <f t="shared" si="3"/>
        <v>79.955456570155903</v>
      </c>
    </row>
    <row r="33" spans="1:14" ht="15.75">
      <c r="A33" s="646">
        <v>28</v>
      </c>
      <c r="B33" s="647" t="s">
        <v>781</v>
      </c>
      <c r="C33" s="647" t="s">
        <v>17</v>
      </c>
      <c r="D33" s="648">
        <v>23</v>
      </c>
      <c r="E33" s="648">
        <v>750</v>
      </c>
      <c r="F33" s="649">
        <v>12</v>
      </c>
      <c r="G33" s="649">
        <v>321</v>
      </c>
      <c r="H33" s="649">
        <f t="shared" si="0"/>
        <v>339</v>
      </c>
      <c r="I33" s="649">
        <f t="shared" si="1"/>
        <v>339</v>
      </c>
      <c r="J33" s="649">
        <v>0</v>
      </c>
      <c r="K33" s="649">
        <v>146</v>
      </c>
      <c r="L33" s="649">
        <v>193</v>
      </c>
      <c r="M33" s="650">
        <f t="shared" si="2"/>
        <v>105.60747663551402</v>
      </c>
      <c r="N33" s="650">
        <f t="shared" si="3"/>
        <v>43.067846607669615</v>
      </c>
    </row>
    <row r="34" spans="1:14" ht="15.75">
      <c r="A34" s="646">
        <v>29</v>
      </c>
      <c r="B34" s="647" t="s">
        <v>782</v>
      </c>
      <c r="C34" s="647" t="s">
        <v>20</v>
      </c>
      <c r="D34" s="648">
        <v>29</v>
      </c>
      <c r="E34" s="648">
        <v>750</v>
      </c>
      <c r="F34" s="649">
        <v>16</v>
      </c>
      <c r="G34" s="649">
        <v>378</v>
      </c>
      <c r="H34" s="649">
        <f t="shared" si="0"/>
        <v>146</v>
      </c>
      <c r="I34" s="649">
        <f t="shared" si="1"/>
        <v>146</v>
      </c>
      <c r="J34" s="649">
        <v>0</v>
      </c>
      <c r="K34" s="649">
        <v>124</v>
      </c>
      <c r="L34" s="649">
        <v>22</v>
      </c>
      <c r="M34" s="650">
        <f t="shared" si="2"/>
        <v>38.62433862433862</v>
      </c>
      <c r="N34" s="650">
        <f t="shared" si="3"/>
        <v>84.93150684931507</v>
      </c>
    </row>
    <row r="35" spans="1:14" ht="15.75">
      <c r="A35" s="646">
        <v>30</v>
      </c>
      <c r="B35" s="647" t="s">
        <v>783</v>
      </c>
      <c r="C35" s="647" t="s">
        <v>19</v>
      </c>
      <c r="D35" s="648">
        <v>25</v>
      </c>
      <c r="E35" s="648">
        <v>750</v>
      </c>
      <c r="F35" s="649">
        <v>13</v>
      </c>
      <c r="G35" s="649">
        <v>303</v>
      </c>
      <c r="H35" s="649">
        <f t="shared" si="0"/>
        <v>251</v>
      </c>
      <c r="I35" s="649">
        <f t="shared" si="1"/>
        <v>190</v>
      </c>
      <c r="J35" s="649">
        <v>61</v>
      </c>
      <c r="K35" s="649">
        <v>28</v>
      </c>
      <c r="L35" s="649">
        <v>162</v>
      </c>
      <c r="M35" s="650">
        <f t="shared" si="2"/>
        <v>82.838283828382842</v>
      </c>
      <c r="N35" s="650">
        <f t="shared" si="3"/>
        <v>14.736842105263156</v>
      </c>
    </row>
    <row r="36" spans="1:14" ht="15.75">
      <c r="A36" s="646">
        <v>31</v>
      </c>
      <c r="B36" s="647" t="s">
        <v>784</v>
      </c>
      <c r="C36" s="647" t="s">
        <v>19</v>
      </c>
      <c r="D36" s="648">
        <v>27</v>
      </c>
      <c r="E36" s="648">
        <v>750</v>
      </c>
      <c r="F36" s="649">
        <v>11</v>
      </c>
      <c r="G36" s="649">
        <v>252</v>
      </c>
      <c r="H36" s="649">
        <f t="shared" si="0"/>
        <v>257</v>
      </c>
      <c r="I36" s="649">
        <f t="shared" si="1"/>
        <v>248</v>
      </c>
      <c r="J36" s="649">
        <v>9</v>
      </c>
      <c r="K36" s="649">
        <v>104</v>
      </c>
      <c r="L36" s="649">
        <v>144</v>
      </c>
      <c r="M36" s="650">
        <f t="shared" si="2"/>
        <v>101.98412698412697</v>
      </c>
      <c r="N36" s="650">
        <f t="shared" si="3"/>
        <v>41.935483870967744</v>
      </c>
    </row>
    <row r="37" spans="1:14" ht="15.75">
      <c r="A37" s="646">
        <v>32</v>
      </c>
      <c r="B37" s="647" t="s">
        <v>785</v>
      </c>
      <c r="C37" s="647" t="s">
        <v>17</v>
      </c>
      <c r="D37" s="648">
        <v>30</v>
      </c>
      <c r="E37" s="648">
        <v>775</v>
      </c>
      <c r="F37" s="649">
        <v>22</v>
      </c>
      <c r="G37" s="649">
        <v>565</v>
      </c>
      <c r="H37" s="649">
        <f t="shared" si="0"/>
        <v>522</v>
      </c>
      <c r="I37" s="649">
        <f t="shared" si="1"/>
        <v>358</v>
      </c>
      <c r="J37" s="649">
        <v>164</v>
      </c>
      <c r="K37" s="649">
        <v>56</v>
      </c>
      <c r="L37" s="649">
        <v>302</v>
      </c>
      <c r="M37" s="650">
        <f t="shared" si="2"/>
        <v>92.389380530973455</v>
      </c>
      <c r="N37" s="650">
        <f t="shared" si="3"/>
        <v>15.64245810055866</v>
      </c>
    </row>
    <row r="38" spans="1:14" ht="15.75">
      <c r="A38" s="646">
        <v>33</v>
      </c>
      <c r="B38" s="647" t="s">
        <v>786</v>
      </c>
      <c r="C38" s="647" t="s">
        <v>20</v>
      </c>
      <c r="D38" s="648">
        <v>24</v>
      </c>
      <c r="E38" s="648">
        <v>600</v>
      </c>
      <c r="F38" s="649">
        <v>7</v>
      </c>
      <c r="G38" s="649">
        <v>180</v>
      </c>
      <c r="H38" s="649">
        <f t="shared" si="0"/>
        <v>57</v>
      </c>
      <c r="I38" s="649">
        <f t="shared" si="1"/>
        <v>57</v>
      </c>
      <c r="J38" s="649">
        <v>0</v>
      </c>
      <c r="K38" s="649">
        <v>38</v>
      </c>
      <c r="L38" s="649">
        <v>19</v>
      </c>
      <c r="M38" s="650">
        <f t="shared" si="2"/>
        <v>31.666666666666664</v>
      </c>
      <c r="N38" s="650">
        <f t="shared" si="3"/>
        <v>66.666666666666657</v>
      </c>
    </row>
    <row r="39" spans="1:14">
      <c r="A39" s="646"/>
      <c r="B39" s="1053"/>
      <c r="C39" s="1054"/>
      <c r="D39" s="651">
        <v>902</v>
      </c>
      <c r="E39" s="651">
        <v>24795</v>
      </c>
      <c r="F39" s="652">
        <v>457</v>
      </c>
      <c r="G39" s="652">
        <v>11760</v>
      </c>
      <c r="H39" s="652">
        <f t="shared" si="0"/>
        <v>8765</v>
      </c>
      <c r="I39" s="652">
        <f t="shared" si="1"/>
        <v>7944</v>
      </c>
      <c r="J39" s="652">
        <v>821</v>
      </c>
      <c r="K39" s="652">
        <v>4472</v>
      </c>
      <c r="L39" s="652">
        <v>3472</v>
      </c>
      <c r="M39" s="653">
        <f t="shared" si="2"/>
        <v>74.532312925170061</v>
      </c>
      <c r="N39" s="653">
        <f t="shared" si="3"/>
        <v>56.294058408862035</v>
      </c>
    </row>
  </sheetData>
  <mergeCells count="22">
    <mergeCell ref="H4:H5"/>
    <mergeCell ref="I4:I5"/>
    <mergeCell ref="A1:N1"/>
    <mergeCell ref="A2:N2"/>
    <mergeCell ref="A3:A5"/>
    <mergeCell ref="B3:B5"/>
    <mergeCell ref="C3:C5"/>
    <mergeCell ref="D3:E3"/>
    <mergeCell ref="F3:H3"/>
    <mergeCell ref="I3:J3"/>
    <mergeCell ref="K3:L3"/>
    <mergeCell ref="M3:N3"/>
    <mergeCell ref="B39:C39"/>
    <mergeCell ref="D4:D5"/>
    <mergeCell ref="E4:E5"/>
    <mergeCell ref="F4:F5"/>
    <mergeCell ref="G4:G5"/>
    <mergeCell ref="J4:J5"/>
    <mergeCell ref="K4:K5"/>
    <mergeCell ref="L4:L5"/>
    <mergeCell ref="M4:M5"/>
    <mergeCell ref="N4:N5"/>
  </mergeCells>
  <conditionalFormatting sqref="B6:B38 B3">
    <cfRule type="containsText" dxfId="75" priority="76" operator="containsText" text="Bhopal">
      <formula>NOT(ISERROR(SEARCH("Bhopal",B3)))</formula>
    </cfRule>
  </conditionalFormatting>
  <conditionalFormatting sqref="B3">
    <cfRule type="containsText" dxfId="74" priority="75" operator="containsText" text="Dakshina Kannada">
      <formula>NOT(ISERROR(SEARCH("Dakshina Kannada",B3)))</formula>
    </cfRule>
  </conditionalFormatting>
  <conditionalFormatting sqref="B3">
    <cfRule type="containsText" dxfId="73" priority="71" operator="containsText" text="Udupi">
      <formula>NOT(ISERROR(SEARCH("Udupi",B3)))</formula>
    </cfRule>
    <cfRule type="containsText" dxfId="72" priority="72" operator="containsText" text="Ramanagar">
      <formula>NOT(ISERROR(SEARCH("Ramanagar",B3)))</formula>
    </cfRule>
    <cfRule type="containsText" dxfId="71" priority="73" operator="containsText" text="Bengaluru">
      <formula>NOT(ISERROR(SEARCH("Bengaluru",B3)))</formula>
    </cfRule>
    <cfRule type="containsText" dxfId="70" priority="74" operator="containsText" text="Bijapur">
      <formula>NOT(ISERROR(SEARCH("Bijapur",B3)))</formula>
    </cfRule>
  </conditionalFormatting>
  <conditionalFormatting sqref="B3">
    <cfRule type="containsText" dxfId="69" priority="70" operator="containsText" text="pune">
      <formula>NOT(ISERROR(SEARCH("pune",B3)))</formula>
    </cfRule>
  </conditionalFormatting>
  <conditionalFormatting sqref="B3">
    <cfRule type="containsText" dxfId="68" priority="69" operator="containsText" text="Bengaluru">
      <formula>NOT(ISERROR(SEARCH("Bengaluru",B3)))</formula>
    </cfRule>
  </conditionalFormatting>
  <conditionalFormatting sqref="B3">
    <cfRule type="containsText" dxfId="67" priority="58" operator="containsText" text="Howrah">
      <formula>NOT(ISERROR(SEARCH("Howrah",B3)))</formula>
    </cfRule>
    <cfRule type="containsText" dxfId="66" priority="59" operator="containsText" text="Lucknow">
      <formula>NOT(ISERROR(SEARCH("Lucknow",B3)))</formula>
    </cfRule>
    <cfRule type="containsText" dxfId="65" priority="60" operator="containsText" text="Srikakulam">
      <formula>NOT(ISERROR(SEARCH("Srikakulam",B3)))</formula>
    </cfRule>
    <cfRule type="containsText" dxfId="64" priority="61" operator="containsText" text="Jaipur">
      <formula>NOT(ISERROR(SEARCH("Jaipur",B3)))</formula>
    </cfRule>
    <cfRule type="containsText" dxfId="63" priority="62" operator="containsText" text="Raebareli">
      <formula>NOT(ISERROR(SEARCH("Raebareli",B3)))</formula>
    </cfRule>
    <cfRule type="containsText" dxfId="62" priority="63" operator="containsText" text="Bhopal">
      <formula>NOT(ISERROR(SEARCH("Bhopal",B3)))</formula>
    </cfRule>
    <cfRule type="containsText" dxfId="61" priority="64" operator="containsText" text="Ranchi">
      <formula>NOT(ISERROR(SEARCH("Ranchi",B3)))</formula>
    </cfRule>
    <cfRule type="containsText" dxfId="60" priority="65" operator="containsText" text="Ramanagara">
      <formula>NOT(ISERROR(SEARCH("Ramanagara",B3)))</formula>
    </cfRule>
    <cfRule type="containsText" dxfId="59" priority="66" operator="containsText" text="Bijapur">
      <formula>NOT(ISERROR(SEARCH("Bijapur",B3)))</formula>
    </cfRule>
    <cfRule type="containsText" dxfId="58" priority="67" operator="containsText" text="Dakshina Kannada">
      <formula>NOT(ISERROR(SEARCH("Dakshina Kannada",B3)))</formula>
    </cfRule>
    <cfRule type="containsText" dxfId="57" priority="68" operator="containsText" text="Uttara Kannada">
      <formula>NOT(ISERROR(SEARCH("Uttara Kannada",B3)))</formula>
    </cfRule>
  </conditionalFormatting>
  <conditionalFormatting sqref="B3">
    <cfRule type="containsText" dxfId="56" priority="57" operator="containsText" text="Howrah">
      <formula>NOT(ISERROR(SEARCH("Howrah",B3)))</formula>
    </cfRule>
  </conditionalFormatting>
  <conditionalFormatting sqref="B3">
    <cfRule type="containsText" dxfId="55" priority="54" operator="containsText" text="Uttara Kannada">
      <formula>NOT(ISERROR(SEARCH("Uttara Kannada",B3)))</formula>
    </cfRule>
    <cfRule type="containsText" dxfId="54" priority="55" operator="containsText" text="Ramanagara">
      <formula>NOT(ISERROR(SEARCH("Ramanagara",B3)))</formula>
    </cfRule>
    <cfRule type="containsText" dxfId="53" priority="56" operator="containsText" text="Dakshina Kannada">
      <formula>NOT(ISERROR(SEARCH("Dakshina Kannada",B3)))</formula>
    </cfRule>
  </conditionalFormatting>
  <conditionalFormatting sqref="B3">
    <cfRule type="containsText" dxfId="52" priority="49" operator="containsText" text="Aurangabad">
      <formula>NOT(ISERROR(SEARCH("Aurangabad",B3)))</formula>
    </cfRule>
    <cfRule type="containsText" dxfId="51" priority="50" operator="containsText" text="Jaipur">
      <formula>NOT(ISERROR(SEARCH("Jaipur",B3)))</formula>
    </cfRule>
    <cfRule type="containsText" dxfId="50" priority="51" operator="containsText" text="Bengaluru">
      <formula>NOT(ISERROR(SEARCH("Bengaluru",B3)))</formula>
    </cfRule>
    <cfRule type="containsText" dxfId="49" priority="52" operator="containsText" text="Udupi">
      <formula>NOT(ISERROR(SEARCH("Udupi",B3)))</formula>
    </cfRule>
    <cfRule type="containsText" dxfId="48" priority="53" operator="containsText" text="Bijapur">
      <formula>NOT(ISERROR(SEARCH("Bijapur",B3)))</formula>
    </cfRule>
  </conditionalFormatting>
  <conditionalFormatting sqref="B3">
    <cfRule type="containsText" dxfId="47" priority="47" operator="containsText" text="Moga">
      <formula>NOT(ISERROR(SEARCH("Moga",B3)))</formula>
    </cfRule>
    <cfRule type="containsText" dxfId="46" priority="48" operator="containsText" text="Moha">
      <formula>NOT(ISERROR(SEARCH("Moha",B3)))</formula>
    </cfRule>
  </conditionalFormatting>
  <conditionalFormatting sqref="B3">
    <cfRule type="containsText" dxfId="45" priority="45" operator="containsText" text="Pratapgarh">
      <formula>NOT(ISERROR(SEARCH("Pratapgarh",B3)))</formula>
    </cfRule>
    <cfRule type="containsText" dxfId="44" priority="46" operator="containsText" text="Pune">
      <formula>NOT(ISERROR(SEARCH("Pune",B3)))</formula>
    </cfRule>
  </conditionalFormatting>
  <conditionalFormatting sqref="B3">
    <cfRule type="duplicateValues" dxfId="43" priority="43"/>
    <cfRule type="duplicateValues" dxfId="42" priority="44"/>
  </conditionalFormatting>
  <conditionalFormatting sqref="B3">
    <cfRule type="containsText" dxfId="41" priority="40" operator="containsText" text="Bilaspur">
      <formula>NOT(ISERROR(SEARCH("Bilaspur",B3)))</formula>
    </cfRule>
    <cfRule type="containsText" dxfId="40" priority="41" operator="containsText" text="Aurangabad">
      <formula>NOT(ISERROR(SEARCH("Aurangabad",B3)))</formula>
    </cfRule>
    <cfRule type="duplicateValues" dxfId="39" priority="42"/>
  </conditionalFormatting>
  <conditionalFormatting sqref="B3">
    <cfRule type="containsText" dxfId="38" priority="29" operator="containsText" text="Raebareli">
      <formula>NOT(ISERROR(SEARCH("Raebareli",B3)))</formula>
    </cfRule>
    <cfRule type="containsText" dxfId="37" priority="30" operator="containsText" text="moga">
      <formula>NOT(ISERROR(SEARCH("moga",B3)))</formula>
    </cfRule>
    <cfRule type="containsText" dxfId="36" priority="31" operator="containsText" text="Kanpur">
      <formula>NOT(ISERROR(SEARCH("Kanpur",B3)))</formula>
    </cfRule>
    <cfRule type="containsText" dxfId="35" priority="32" operator="containsText" text="Jaipur">
      <formula>NOT(ISERROR(SEARCH("Jaipur",B3)))</formula>
    </cfRule>
    <cfRule type="containsText" dxfId="34" priority="33" operator="containsText" text="Hamirpur">
      <formula>NOT(ISERROR(SEARCH("Hamirpur",B3)))</formula>
    </cfRule>
    <cfRule type="containsText" dxfId="33" priority="34" operator="containsText" text="Chittoor">
      <formula>NOT(ISERROR(SEARCH("Chittoor",B3)))</formula>
    </cfRule>
    <cfRule type="containsText" dxfId="32" priority="35" operator="containsText" text="Bilaspur">
      <formula>NOT(ISERROR(SEARCH("Bilaspur",B3)))</formula>
    </cfRule>
    <cfRule type="containsText" dxfId="31" priority="36" operator="containsText" text="Agartala">
      <formula>NOT(ISERROR(SEARCH("Agartala",B3)))</formula>
    </cfRule>
    <cfRule type="containsText" dxfId="30" priority="37" operator="containsText" text="Srikakulam">
      <formula>NOT(ISERROR(SEARCH("Srikakulam",B3)))</formula>
    </cfRule>
    <cfRule type="containsText" dxfId="29" priority="38" operator="containsText" text="Shimla">
      <formula>NOT(ISERROR(SEARCH("Shimla",B3)))</formula>
    </cfRule>
    <cfRule type="duplicateValues" dxfId="28" priority="39"/>
  </conditionalFormatting>
  <conditionalFormatting sqref="B3">
    <cfRule type="containsText" dxfId="27" priority="25" operator="containsText" text="Srikakulam">
      <formula>NOT(ISERROR(SEARCH("Srikakulam",B3)))</formula>
    </cfRule>
    <cfRule type="containsText" dxfId="26" priority="26" operator="containsText" text="Lucknow">
      <formula>NOT(ISERROR(SEARCH("Lucknow",B3)))</formula>
    </cfRule>
    <cfRule type="containsText" dxfId="25" priority="27" operator="containsText" text="Chittoor">
      <formula>NOT(ISERROR(SEARCH("Chittoor",B3)))</formula>
    </cfRule>
    <cfRule type="duplicateValues" dxfId="24" priority="28"/>
  </conditionalFormatting>
  <conditionalFormatting sqref="B3">
    <cfRule type="containsText" dxfId="23" priority="11" operator="containsText" text="Bilaspur">
      <formula>NOT(ISERROR(SEARCH("Bilaspur",B3)))</formula>
    </cfRule>
    <cfRule type="containsText" dxfId="22" priority="12" operator="containsText" text="Bhopal">
      <formula>NOT(ISERROR(SEARCH("Bhopal",B3)))</formula>
    </cfRule>
    <cfRule type="containsText" dxfId="21" priority="13" operator="containsText" text="Aurangabad">
      <formula>NOT(ISERROR(SEARCH("Aurangabad",B3)))</formula>
    </cfRule>
    <cfRule type="containsText" dxfId="20" priority="14" operator="containsText" text="Howrah">
      <formula>NOT(ISERROR(SEARCH("Howrah",B3)))</formula>
    </cfRule>
    <cfRule type="containsText" dxfId="19" priority="15" operator="containsText" text="Chittoor">
      <formula>NOT(ISERROR(SEARCH("Chittoor",B3)))</formula>
    </cfRule>
    <cfRule type="containsText" dxfId="18" priority="16" operator="containsText" text="jaipur">
      <formula>NOT(ISERROR(SEARCH("jaipur",B3)))</formula>
    </cfRule>
    <cfRule type="containsText" dxfId="17" priority="17" operator="containsText" text="Hamirpur">
      <formula>NOT(ISERROR(SEARCH("Hamirpur",B3)))</formula>
    </cfRule>
    <cfRule type="containsText" dxfId="16" priority="18" operator="containsText" text="Raebareli">
      <formula>NOT(ISERROR(SEARCH("Raebareli",B3)))</formula>
    </cfRule>
    <cfRule type="containsText" dxfId="15" priority="19" operator="containsText" text="Uttara Kannada">
      <formula>NOT(ISERROR(SEARCH("Uttara Kannada",B3)))</formula>
    </cfRule>
    <cfRule type="containsText" dxfId="14" priority="20" operator="containsText" text="Agartala">
      <formula>NOT(ISERROR(SEARCH("Agartala",B3)))</formula>
    </cfRule>
    <cfRule type="containsText" dxfId="13" priority="21" operator="containsText" text="Udupi">
      <formula>NOT(ISERROR(SEARCH("Udupi",B3)))</formula>
    </cfRule>
    <cfRule type="containsText" dxfId="12" priority="22" operator="containsText" text="Ranchi">
      <formula>NOT(ISERROR(SEARCH("Ranchi",B3)))</formula>
    </cfRule>
    <cfRule type="duplicateValues" dxfId="11" priority="23"/>
    <cfRule type="duplicateValues" dxfId="10" priority="24"/>
  </conditionalFormatting>
  <conditionalFormatting sqref="B3">
    <cfRule type="containsText" dxfId="9" priority="1" operator="containsText" text="Srikakulam">
      <formula>NOT(ISERROR(SEARCH("Srikakulam",B3)))</formula>
    </cfRule>
    <cfRule type="containsText" dxfId="8" priority="2" operator="containsText" text="Uttara Kannada">
      <formula>NOT(ISERROR(SEARCH("Uttara Kannada",B3)))</formula>
    </cfRule>
    <cfRule type="containsText" dxfId="7" priority="3" operator="containsText" text="Hamirpur">
      <formula>NOT(ISERROR(SEARCH("Hamirpur",B3)))</formula>
    </cfRule>
    <cfRule type="containsText" dxfId="6" priority="4" operator="containsText" text="Bilaspur">
      <formula>NOT(ISERROR(SEARCH("Bilaspur",B3)))</formula>
    </cfRule>
    <cfRule type="containsText" dxfId="5" priority="5" operator="containsText" text="Bijapur">
      <formula>NOT(ISERROR(SEARCH("Bijapur",B3)))</formula>
    </cfRule>
    <cfRule type="containsText" dxfId="4" priority="6" operator="containsText" text="Nelamangala">
      <formula>NOT(ISERROR(SEARCH("Nelamangala",B3)))</formula>
    </cfRule>
    <cfRule type="containsText" dxfId="3" priority="7" operator="containsText" text="Pratapgarh">
      <formula>NOT(ISERROR(SEARCH("Pratapgarh",B3)))</formula>
    </cfRule>
    <cfRule type="containsText" dxfId="2" priority="8" operator="containsText" text="Pune">
      <formula>NOT(ISERROR(SEARCH("Pune",B3)))</formula>
    </cfRule>
    <cfRule type="containsText" dxfId="1" priority="9" operator="containsText" text="Raebareli">
      <formula>NOT(ISERROR(SEARCH("Raebareli",B3)))</formula>
    </cfRule>
    <cfRule type="duplicateValues" dxfId="0" priority="10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9"/>
  <sheetViews>
    <sheetView topLeftCell="A2" zoomScale="60" zoomScaleNormal="60" workbookViewId="0">
      <selection activeCell="T20" sqref="T20"/>
    </sheetView>
  </sheetViews>
  <sheetFormatPr defaultRowHeight="25.5"/>
  <cols>
    <col min="1" max="1" width="11.42578125" style="73" customWidth="1"/>
    <col min="2" max="2" width="51.42578125" style="73" customWidth="1"/>
    <col min="3" max="3" width="20.85546875" style="73" customWidth="1"/>
    <col min="4" max="4" width="18.5703125" style="73" customWidth="1"/>
    <col min="5" max="5" width="17.85546875" style="73" hidden="1" customWidth="1"/>
    <col min="6" max="6" width="21" style="73" hidden="1" customWidth="1"/>
    <col min="7" max="7" width="16.5703125" style="73" customWidth="1"/>
    <col min="8" max="8" width="19.7109375" style="73" customWidth="1"/>
    <col min="9" max="9" width="16" style="73" customWidth="1"/>
    <col min="10" max="10" width="17.140625" style="73" customWidth="1"/>
    <col min="11" max="11" width="18.85546875" style="73" customWidth="1"/>
    <col min="12" max="12" width="18.28515625" style="73" customWidth="1"/>
    <col min="13" max="13" width="19.28515625" style="73" customWidth="1"/>
    <col min="14" max="14" width="17.85546875" style="73" customWidth="1"/>
    <col min="15" max="15" width="22.5703125" style="73" customWidth="1"/>
    <col min="16" max="16" width="31" style="73" customWidth="1"/>
    <col min="17" max="17" width="11.42578125" style="73" customWidth="1"/>
    <col min="18" max="16384" width="9.140625" style="73"/>
  </cols>
  <sheetData>
    <row r="1" spans="1:16" ht="26.25" hidden="1">
      <c r="A1" s="691" t="s">
        <v>91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</row>
    <row r="2" spans="1:16" ht="33.75">
      <c r="A2" s="692" t="s">
        <v>111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</row>
    <row r="3" spans="1:16" ht="26.25">
      <c r="A3" s="693" t="s">
        <v>112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</row>
    <row r="4" spans="1:16" ht="26.25">
      <c r="A4" s="55" t="s">
        <v>3</v>
      </c>
      <c r="B4" s="694" t="s">
        <v>94</v>
      </c>
      <c r="C4" s="698" t="s">
        <v>113</v>
      </c>
      <c r="D4" s="698"/>
      <c r="E4" s="698" t="s">
        <v>114</v>
      </c>
      <c r="F4" s="698"/>
      <c r="G4" s="698" t="s">
        <v>115</v>
      </c>
      <c r="H4" s="698"/>
      <c r="I4" s="698" t="s">
        <v>116</v>
      </c>
      <c r="J4" s="698"/>
      <c r="K4" s="698" t="s">
        <v>117</v>
      </c>
      <c r="L4" s="698"/>
      <c r="M4" s="699" t="s">
        <v>118</v>
      </c>
      <c r="N4" s="700"/>
      <c r="O4" s="696" t="s">
        <v>103</v>
      </c>
      <c r="P4" s="697"/>
    </row>
    <row r="5" spans="1:16" ht="26.25">
      <c r="A5" s="55" t="s">
        <v>105</v>
      </c>
      <c r="B5" s="694"/>
      <c r="C5" s="56" t="s">
        <v>106</v>
      </c>
      <c r="D5" s="56" t="s">
        <v>107</v>
      </c>
      <c r="E5" s="56" t="s">
        <v>106</v>
      </c>
      <c r="F5" s="56" t="s">
        <v>107</v>
      </c>
      <c r="G5" s="56" t="s">
        <v>106</v>
      </c>
      <c r="H5" s="56" t="s">
        <v>107</v>
      </c>
      <c r="I5" s="56" t="s">
        <v>106</v>
      </c>
      <c r="J5" s="57" t="s">
        <v>107</v>
      </c>
      <c r="K5" s="56" t="s">
        <v>106</v>
      </c>
      <c r="L5" s="56" t="s">
        <v>107</v>
      </c>
      <c r="M5" s="56" t="s">
        <v>106</v>
      </c>
      <c r="N5" s="56" t="s">
        <v>107</v>
      </c>
      <c r="O5" s="56" t="s">
        <v>106</v>
      </c>
      <c r="P5" s="56" t="s">
        <v>107</v>
      </c>
    </row>
    <row r="6" spans="1:16" ht="26.25">
      <c r="A6" s="55" t="s">
        <v>15</v>
      </c>
      <c r="B6" s="58" t="s">
        <v>16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ht="27">
      <c r="A7" s="75">
        <v>1</v>
      </c>
      <c r="B7" s="76" t="s">
        <v>17</v>
      </c>
      <c r="C7" s="77">
        <v>0</v>
      </c>
      <c r="D7" s="77">
        <v>0</v>
      </c>
      <c r="E7" s="77">
        <v>0</v>
      </c>
      <c r="F7" s="77">
        <v>0</v>
      </c>
      <c r="G7" s="77">
        <v>2370</v>
      </c>
      <c r="H7" s="77">
        <v>446.23</v>
      </c>
      <c r="I7" s="77">
        <v>26938</v>
      </c>
      <c r="J7" s="77">
        <v>11317.14</v>
      </c>
      <c r="K7" s="77">
        <v>60</v>
      </c>
      <c r="L7" s="77">
        <v>131.68</v>
      </c>
      <c r="M7" s="77">
        <v>159815</v>
      </c>
      <c r="N7" s="77">
        <v>23048.1</v>
      </c>
      <c r="O7" s="77">
        <v>189183</v>
      </c>
      <c r="P7" s="77">
        <v>34943.15</v>
      </c>
    </row>
    <row r="8" spans="1:16" ht="27">
      <c r="A8" s="75">
        <v>2</v>
      </c>
      <c r="B8" s="76" t="s">
        <v>18</v>
      </c>
      <c r="C8" s="77">
        <v>0</v>
      </c>
      <c r="D8" s="77">
        <v>0</v>
      </c>
      <c r="E8" s="77">
        <v>0</v>
      </c>
      <c r="F8" s="77">
        <v>0</v>
      </c>
      <c r="G8" s="77">
        <v>538</v>
      </c>
      <c r="H8" s="77">
        <v>155.944879109</v>
      </c>
      <c r="I8" s="77">
        <v>6742</v>
      </c>
      <c r="J8" s="77">
        <v>2907.5945881050002</v>
      </c>
      <c r="K8" s="77">
        <v>49718</v>
      </c>
      <c r="L8" s="77">
        <v>1198.768251216</v>
      </c>
      <c r="M8" s="77">
        <v>98456</v>
      </c>
      <c r="N8" s="77">
        <v>8852.9928</v>
      </c>
      <c r="O8" s="77">
        <v>155454</v>
      </c>
      <c r="P8" s="77">
        <v>13115.30051843</v>
      </c>
    </row>
    <row r="9" spans="1:16" ht="27">
      <c r="A9" s="75">
        <v>3</v>
      </c>
      <c r="B9" s="76" t="s">
        <v>19</v>
      </c>
      <c r="C9" s="77">
        <v>240</v>
      </c>
      <c r="D9" s="77">
        <v>130.71</v>
      </c>
      <c r="E9" s="77">
        <v>0</v>
      </c>
      <c r="F9" s="77">
        <v>0</v>
      </c>
      <c r="G9" s="77">
        <v>656</v>
      </c>
      <c r="H9" s="77">
        <v>78.983400000000003</v>
      </c>
      <c r="I9" s="77">
        <v>9679</v>
      </c>
      <c r="J9" s="77">
        <v>2687.82</v>
      </c>
      <c r="K9" s="77">
        <v>138825</v>
      </c>
      <c r="L9" s="77">
        <v>2115.2399999999998</v>
      </c>
      <c r="M9" s="77">
        <v>248050</v>
      </c>
      <c r="N9" s="77">
        <v>10728.483700000001</v>
      </c>
      <c r="O9" s="77">
        <v>397450</v>
      </c>
      <c r="P9" s="77">
        <v>15741.2371</v>
      </c>
    </row>
    <row r="10" spans="1:16" ht="27">
      <c r="A10" s="75">
        <v>4</v>
      </c>
      <c r="B10" s="76" t="s">
        <v>20</v>
      </c>
      <c r="C10" s="77">
        <v>1006</v>
      </c>
      <c r="D10" s="77">
        <v>90.626400000000004</v>
      </c>
      <c r="E10" s="77">
        <v>0</v>
      </c>
      <c r="F10" s="77">
        <v>0</v>
      </c>
      <c r="G10" s="77">
        <v>3653</v>
      </c>
      <c r="H10" s="77">
        <v>367.84829999999999</v>
      </c>
      <c r="I10" s="77">
        <v>141932</v>
      </c>
      <c r="J10" s="77">
        <v>33892.791799999999</v>
      </c>
      <c r="K10" s="77">
        <v>328205</v>
      </c>
      <c r="L10" s="77">
        <v>9473.6221999999998</v>
      </c>
      <c r="M10" s="77">
        <v>110305</v>
      </c>
      <c r="N10" s="77">
        <v>29674.036100000001</v>
      </c>
      <c r="O10" s="77">
        <v>585101</v>
      </c>
      <c r="P10" s="77">
        <v>73498.924799999993</v>
      </c>
    </row>
    <row r="11" spans="1:16" ht="27">
      <c r="A11" s="75">
        <v>5</v>
      </c>
      <c r="B11" s="76" t="s">
        <v>21</v>
      </c>
      <c r="C11" s="77">
        <v>0</v>
      </c>
      <c r="D11" s="77">
        <v>0</v>
      </c>
      <c r="E11" s="77">
        <v>0</v>
      </c>
      <c r="F11" s="77">
        <v>0</v>
      </c>
      <c r="G11" s="77">
        <v>336</v>
      </c>
      <c r="H11" s="77">
        <v>50.355487259999997</v>
      </c>
      <c r="I11" s="77">
        <v>8503</v>
      </c>
      <c r="J11" s="77">
        <v>2622.7644508899998</v>
      </c>
      <c r="K11" s="77">
        <v>30527</v>
      </c>
      <c r="L11" s="77">
        <v>479.85726182000002</v>
      </c>
      <c r="M11" s="77">
        <v>55824</v>
      </c>
      <c r="N11" s="77">
        <v>11107.751445608999</v>
      </c>
      <c r="O11" s="77">
        <v>95190</v>
      </c>
      <c r="P11" s="77">
        <v>14260.728645579</v>
      </c>
    </row>
    <row r="12" spans="1:16" ht="27.75">
      <c r="A12" s="61"/>
      <c r="B12" s="58" t="s">
        <v>22</v>
      </c>
      <c r="C12" s="63">
        <f t="shared" ref="C12:P12" si="0">SUM(C7:C11)</f>
        <v>1246</v>
      </c>
      <c r="D12" s="63">
        <f t="shared" si="0"/>
        <v>221.33640000000003</v>
      </c>
      <c r="E12" s="63">
        <f t="shared" si="0"/>
        <v>0</v>
      </c>
      <c r="F12" s="63">
        <f t="shared" si="0"/>
        <v>0</v>
      </c>
      <c r="G12" s="63">
        <f t="shared" si="0"/>
        <v>7553</v>
      </c>
      <c r="H12" s="63">
        <f t="shared" si="0"/>
        <v>1099.3620663690001</v>
      </c>
      <c r="I12" s="63">
        <f t="shared" si="0"/>
        <v>193794</v>
      </c>
      <c r="J12" s="63">
        <f t="shared" si="0"/>
        <v>53428.110838994995</v>
      </c>
      <c r="K12" s="63">
        <f t="shared" si="0"/>
        <v>547335</v>
      </c>
      <c r="L12" s="63">
        <f t="shared" si="0"/>
        <v>13399.167713035999</v>
      </c>
      <c r="M12" s="63">
        <f t="shared" si="0"/>
        <v>672450</v>
      </c>
      <c r="N12" s="63">
        <f t="shared" si="0"/>
        <v>83411.364045608992</v>
      </c>
      <c r="O12" s="63">
        <f t="shared" si="0"/>
        <v>1422378</v>
      </c>
      <c r="P12" s="63">
        <f t="shared" si="0"/>
        <v>151559.34106400897</v>
      </c>
    </row>
    <row r="13" spans="1:16" ht="27.75">
      <c r="A13" s="689" t="s">
        <v>108</v>
      </c>
      <c r="B13" s="690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63"/>
      <c r="P13" s="63"/>
    </row>
    <row r="14" spans="1:16" ht="27">
      <c r="A14" s="75">
        <v>1</v>
      </c>
      <c r="B14" s="78" t="s">
        <v>24</v>
      </c>
      <c r="C14" s="77">
        <v>0</v>
      </c>
      <c r="D14" s="77">
        <v>0</v>
      </c>
      <c r="E14" s="77">
        <v>0</v>
      </c>
      <c r="F14" s="77">
        <v>0</v>
      </c>
      <c r="G14" s="77">
        <v>106</v>
      </c>
      <c r="H14" s="77">
        <v>11.87</v>
      </c>
      <c r="I14" s="77">
        <v>1498</v>
      </c>
      <c r="J14" s="77">
        <v>412.92</v>
      </c>
      <c r="K14" s="77">
        <v>677</v>
      </c>
      <c r="L14" s="77">
        <v>11.53</v>
      </c>
      <c r="M14" s="77">
        <v>4476</v>
      </c>
      <c r="N14" s="77">
        <v>1711.74</v>
      </c>
      <c r="O14" s="77">
        <v>6757</v>
      </c>
      <c r="P14" s="77">
        <v>2148.06</v>
      </c>
    </row>
    <row r="15" spans="1:16" ht="27">
      <c r="A15" s="75">
        <v>2</v>
      </c>
      <c r="B15" s="78" t="s">
        <v>25</v>
      </c>
      <c r="C15" s="77">
        <v>11</v>
      </c>
      <c r="D15" s="77">
        <v>29.4163</v>
      </c>
      <c r="E15" s="77">
        <v>0</v>
      </c>
      <c r="F15" s="77">
        <v>0</v>
      </c>
      <c r="G15" s="77">
        <v>190</v>
      </c>
      <c r="H15" s="77">
        <v>42.041800000000002</v>
      </c>
      <c r="I15" s="77">
        <v>3272</v>
      </c>
      <c r="J15" s="77">
        <v>1144.3145</v>
      </c>
      <c r="K15" s="77">
        <v>816</v>
      </c>
      <c r="L15" s="77">
        <v>155.67060000000001</v>
      </c>
      <c r="M15" s="77">
        <v>31333</v>
      </c>
      <c r="N15" s="77">
        <v>2904.9821999999999</v>
      </c>
      <c r="O15" s="77">
        <v>35622</v>
      </c>
      <c r="P15" s="77">
        <v>4276.4254000000001</v>
      </c>
    </row>
    <row r="16" spans="1:16" ht="27">
      <c r="A16" s="75">
        <v>3</v>
      </c>
      <c r="B16" s="78" t="s">
        <v>26</v>
      </c>
      <c r="C16" s="77">
        <v>1</v>
      </c>
      <c r="D16" s="77">
        <v>0</v>
      </c>
      <c r="E16" s="77">
        <v>0</v>
      </c>
      <c r="F16" s="77">
        <v>0</v>
      </c>
      <c r="G16" s="77">
        <v>143</v>
      </c>
      <c r="H16" s="77">
        <v>26.55</v>
      </c>
      <c r="I16" s="77">
        <v>5072</v>
      </c>
      <c r="J16" s="77">
        <v>2237.17</v>
      </c>
      <c r="K16" s="77">
        <v>6493</v>
      </c>
      <c r="L16" s="77">
        <v>273.08999999999997</v>
      </c>
      <c r="M16" s="77">
        <v>10935</v>
      </c>
      <c r="N16" s="77">
        <v>6613.04</v>
      </c>
      <c r="O16" s="77">
        <v>22644</v>
      </c>
      <c r="P16" s="77">
        <v>9149.85</v>
      </c>
    </row>
    <row r="17" spans="1:16" ht="27">
      <c r="A17" s="75">
        <v>4</v>
      </c>
      <c r="B17" s="78" t="s">
        <v>27</v>
      </c>
      <c r="C17" s="77">
        <v>0</v>
      </c>
      <c r="D17" s="77">
        <v>0</v>
      </c>
      <c r="E17" s="77">
        <v>0</v>
      </c>
      <c r="F17" s="77">
        <v>0</v>
      </c>
      <c r="G17" s="77">
        <v>2</v>
      </c>
      <c r="H17" s="77">
        <v>0.48080000000000001</v>
      </c>
      <c r="I17" s="77">
        <v>3219</v>
      </c>
      <c r="J17" s="77">
        <v>1036.6437000000001</v>
      </c>
      <c r="K17" s="77">
        <v>21184</v>
      </c>
      <c r="L17" s="77">
        <v>811.48260000000005</v>
      </c>
      <c r="M17" s="77">
        <v>7311</v>
      </c>
      <c r="N17" s="77">
        <v>6770.7898999999998</v>
      </c>
      <c r="O17" s="77">
        <v>31716</v>
      </c>
      <c r="P17" s="77">
        <v>8619.3970000000008</v>
      </c>
    </row>
    <row r="18" spans="1:16" ht="27">
      <c r="A18" s="75">
        <v>5</v>
      </c>
      <c r="B18" s="78" t="s">
        <v>28</v>
      </c>
      <c r="C18" s="77">
        <v>0</v>
      </c>
      <c r="D18" s="77">
        <v>0</v>
      </c>
      <c r="E18" s="77">
        <v>0</v>
      </c>
      <c r="F18" s="77">
        <v>0</v>
      </c>
      <c r="G18" s="77">
        <v>99</v>
      </c>
      <c r="H18" s="77">
        <v>17.835599999999999</v>
      </c>
      <c r="I18" s="77">
        <v>1592</v>
      </c>
      <c r="J18" s="77">
        <v>502.11</v>
      </c>
      <c r="K18" s="77">
        <v>3154</v>
      </c>
      <c r="L18" s="77">
        <v>152.62870000000001</v>
      </c>
      <c r="M18" s="77">
        <v>176</v>
      </c>
      <c r="N18" s="77">
        <v>1495.0274999999999</v>
      </c>
      <c r="O18" s="77">
        <v>5021</v>
      </c>
      <c r="P18" s="77">
        <v>2167.6017999999999</v>
      </c>
    </row>
    <row r="19" spans="1:16" ht="27">
      <c r="A19" s="75">
        <v>6</v>
      </c>
      <c r="B19" s="78" t="s">
        <v>29</v>
      </c>
      <c r="C19" s="77">
        <v>0</v>
      </c>
      <c r="D19" s="77">
        <v>0</v>
      </c>
      <c r="E19" s="77">
        <v>0</v>
      </c>
      <c r="F19" s="77">
        <v>0</v>
      </c>
      <c r="G19" s="77">
        <v>16388</v>
      </c>
      <c r="H19" s="77">
        <v>2256.5776000000001</v>
      </c>
      <c r="I19" s="77">
        <v>5545</v>
      </c>
      <c r="J19" s="77">
        <v>997.72</v>
      </c>
      <c r="K19" s="77">
        <v>572</v>
      </c>
      <c r="L19" s="77">
        <v>9.02</v>
      </c>
      <c r="M19" s="77">
        <v>2563</v>
      </c>
      <c r="N19" s="77">
        <v>109.46</v>
      </c>
      <c r="O19" s="77">
        <v>25068</v>
      </c>
      <c r="P19" s="77">
        <v>3372.7775999999999</v>
      </c>
    </row>
    <row r="20" spans="1:16" ht="27">
      <c r="A20" s="75">
        <v>7</v>
      </c>
      <c r="B20" s="78" t="s">
        <v>30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2452</v>
      </c>
      <c r="N20" s="77">
        <v>414.66</v>
      </c>
      <c r="O20" s="77">
        <v>2452</v>
      </c>
      <c r="P20" s="77">
        <v>414.66</v>
      </c>
    </row>
    <row r="21" spans="1:16" ht="27">
      <c r="A21" s="75">
        <v>8</v>
      </c>
      <c r="B21" s="78" t="s">
        <v>31</v>
      </c>
      <c r="C21" s="77">
        <v>0</v>
      </c>
      <c r="D21" s="77">
        <v>0</v>
      </c>
      <c r="E21" s="77">
        <v>0</v>
      </c>
      <c r="F21" s="77">
        <v>0</v>
      </c>
      <c r="G21" s="77">
        <v>231</v>
      </c>
      <c r="H21" s="77">
        <v>24.632899999999999</v>
      </c>
      <c r="I21" s="77">
        <v>2858</v>
      </c>
      <c r="J21" s="77">
        <v>739.0702</v>
      </c>
      <c r="K21" s="77">
        <v>1162</v>
      </c>
      <c r="L21" s="77">
        <v>19.186399999999999</v>
      </c>
      <c r="M21" s="77">
        <v>23288</v>
      </c>
      <c r="N21" s="77">
        <v>4816.9134000000004</v>
      </c>
      <c r="O21" s="77">
        <v>27539</v>
      </c>
      <c r="P21" s="77">
        <v>5599.8028999999997</v>
      </c>
    </row>
    <row r="22" spans="1:16" ht="27">
      <c r="A22" s="75">
        <v>9</v>
      </c>
      <c r="B22" s="78" t="s">
        <v>32</v>
      </c>
      <c r="C22" s="77">
        <v>0</v>
      </c>
      <c r="D22" s="77">
        <v>0</v>
      </c>
      <c r="E22" s="77">
        <v>0</v>
      </c>
      <c r="F22" s="77">
        <v>0</v>
      </c>
      <c r="G22" s="77">
        <v>122</v>
      </c>
      <c r="H22" s="77">
        <v>25.590699999999998</v>
      </c>
      <c r="I22" s="77">
        <v>392</v>
      </c>
      <c r="J22" s="77">
        <v>198.13256899999999</v>
      </c>
      <c r="K22" s="77">
        <v>4912</v>
      </c>
      <c r="L22" s="77">
        <v>56.042692049000003</v>
      </c>
      <c r="M22" s="77">
        <v>19113</v>
      </c>
      <c r="N22" s="77">
        <v>1710.8585986056501</v>
      </c>
      <c r="O22" s="77">
        <v>24539</v>
      </c>
      <c r="P22" s="77">
        <v>1990.6245596546401</v>
      </c>
    </row>
    <row r="23" spans="1:16" ht="27">
      <c r="A23" s="75">
        <v>10</v>
      </c>
      <c r="B23" s="78" t="s">
        <v>33</v>
      </c>
      <c r="C23" s="77">
        <v>0</v>
      </c>
      <c r="D23" s="77">
        <v>0</v>
      </c>
      <c r="E23" s="77">
        <v>0</v>
      </c>
      <c r="F23" s="77">
        <v>0</v>
      </c>
      <c r="G23" s="77">
        <v>163</v>
      </c>
      <c r="H23" s="77">
        <v>24.633099999999999</v>
      </c>
      <c r="I23" s="77">
        <v>866</v>
      </c>
      <c r="J23" s="77">
        <v>513.00369999999998</v>
      </c>
      <c r="K23" s="77">
        <v>943</v>
      </c>
      <c r="L23" s="77">
        <v>35.873600000000003</v>
      </c>
      <c r="M23" s="77">
        <v>2350</v>
      </c>
      <c r="N23" s="77">
        <v>1252.0954999999999</v>
      </c>
      <c r="O23" s="77">
        <v>4322</v>
      </c>
      <c r="P23" s="77">
        <v>1825.6059</v>
      </c>
    </row>
    <row r="24" spans="1:16" ht="27">
      <c r="A24" s="75">
        <v>11</v>
      </c>
      <c r="B24" s="78" t="s">
        <v>34</v>
      </c>
      <c r="C24" s="77">
        <v>1</v>
      </c>
      <c r="D24" s="77">
        <v>8.1459460289999992</v>
      </c>
      <c r="E24" s="77">
        <v>0</v>
      </c>
      <c r="F24" s="77">
        <v>0</v>
      </c>
      <c r="G24" s="77">
        <v>14</v>
      </c>
      <c r="H24" s="77">
        <v>33.657478871999999</v>
      </c>
      <c r="I24" s="77">
        <v>2427</v>
      </c>
      <c r="J24" s="77">
        <v>776.16898549500002</v>
      </c>
      <c r="K24" s="77">
        <v>9873</v>
      </c>
      <c r="L24" s="77">
        <v>438.98496927899998</v>
      </c>
      <c r="M24" s="77">
        <v>3285</v>
      </c>
      <c r="N24" s="77">
        <v>5437.4021901570004</v>
      </c>
      <c r="O24" s="77">
        <v>15600</v>
      </c>
      <c r="P24" s="77">
        <v>6694.3595698319996</v>
      </c>
    </row>
    <row r="25" spans="1:16" ht="27">
      <c r="A25" s="75">
        <v>12</v>
      </c>
      <c r="B25" s="78" t="s">
        <v>35</v>
      </c>
      <c r="C25" s="77">
        <v>0</v>
      </c>
      <c r="D25" s="77">
        <v>0</v>
      </c>
      <c r="E25" s="77">
        <v>0</v>
      </c>
      <c r="F25" s="77">
        <v>0</v>
      </c>
      <c r="G25" s="77">
        <v>25</v>
      </c>
      <c r="H25" s="77">
        <v>5.7948000000000004</v>
      </c>
      <c r="I25" s="77">
        <v>117</v>
      </c>
      <c r="J25" s="77">
        <v>59.853400000000001</v>
      </c>
      <c r="K25" s="77">
        <v>31</v>
      </c>
      <c r="L25" s="77">
        <v>0.40799999999999997</v>
      </c>
      <c r="M25" s="77">
        <v>716</v>
      </c>
      <c r="N25" s="77">
        <v>1585.3656000000001</v>
      </c>
      <c r="O25" s="77">
        <v>889</v>
      </c>
      <c r="P25" s="77">
        <v>1651.4218000000001</v>
      </c>
    </row>
    <row r="26" spans="1:16" ht="27">
      <c r="A26" s="75">
        <v>13</v>
      </c>
      <c r="B26" s="79" t="s">
        <v>36</v>
      </c>
      <c r="C26" s="77">
        <v>0</v>
      </c>
      <c r="D26" s="77">
        <v>0</v>
      </c>
      <c r="E26" s="77">
        <v>0</v>
      </c>
      <c r="F26" s="77">
        <v>0</v>
      </c>
      <c r="G26" s="77">
        <v>60</v>
      </c>
      <c r="H26" s="77">
        <v>4.5199999999999996</v>
      </c>
      <c r="I26" s="77">
        <v>1613</v>
      </c>
      <c r="J26" s="77">
        <v>499.58</v>
      </c>
      <c r="K26" s="77">
        <v>3404</v>
      </c>
      <c r="L26" s="77">
        <v>103.3</v>
      </c>
      <c r="M26" s="77">
        <v>4972</v>
      </c>
      <c r="N26" s="77">
        <v>1318.76</v>
      </c>
      <c r="O26" s="77">
        <v>10049</v>
      </c>
      <c r="P26" s="77">
        <v>1926.16</v>
      </c>
    </row>
    <row r="27" spans="1:16" ht="27">
      <c r="A27" s="75">
        <v>14</v>
      </c>
      <c r="B27" s="79" t="s">
        <v>37</v>
      </c>
      <c r="C27" s="77">
        <v>0</v>
      </c>
      <c r="D27" s="77">
        <v>0</v>
      </c>
      <c r="E27" s="77">
        <v>0</v>
      </c>
      <c r="F27" s="77">
        <v>0</v>
      </c>
      <c r="G27" s="77">
        <v>469</v>
      </c>
      <c r="H27" s="77">
        <v>96.165159889999998</v>
      </c>
      <c r="I27" s="77">
        <v>3381</v>
      </c>
      <c r="J27" s="77">
        <v>1219.3253194599999</v>
      </c>
      <c r="K27" s="77">
        <v>13718</v>
      </c>
      <c r="L27" s="77">
        <v>634.86089207999999</v>
      </c>
      <c r="M27" s="77">
        <v>3818</v>
      </c>
      <c r="N27" s="77">
        <v>5610.0107427100002</v>
      </c>
      <c r="O27" s="77">
        <v>21386</v>
      </c>
      <c r="P27" s="77">
        <v>7560.3621141399999</v>
      </c>
    </row>
    <row r="28" spans="1:16" ht="27">
      <c r="A28" s="75">
        <v>15</v>
      </c>
      <c r="B28" s="78" t="s">
        <v>38</v>
      </c>
      <c r="C28" s="77">
        <v>9436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17</v>
      </c>
      <c r="J28" s="77">
        <v>5.6222000000000003</v>
      </c>
      <c r="K28" s="77">
        <v>71</v>
      </c>
      <c r="L28" s="77">
        <v>1.0221</v>
      </c>
      <c r="M28" s="77">
        <v>1626</v>
      </c>
      <c r="N28" s="77">
        <v>1216.5491</v>
      </c>
      <c r="O28" s="77">
        <v>11150</v>
      </c>
      <c r="P28" s="77">
        <v>1223.1934000000001</v>
      </c>
    </row>
    <row r="29" spans="1:16" ht="27">
      <c r="A29" s="75">
        <v>16</v>
      </c>
      <c r="B29" s="79" t="s">
        <v>39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4731</v>
      </c>
      <c r="L29" s="77">
        <v>814.59</v>
      </c>
      <c r="M29" s="77">
        <v>10472</v>
      </c>
      <c r="N29" s="77">
        <v>4263.03909999999</v>
      </c>
      <c r="O29" s="77">
        <v>15203</v>
      </c>
      <c r="P29" s="77">
        <v>5077.6290999999901</v>
      </c>
    </row>
    <row r="30" spans="1:16" ht="27.75">
      <c r="A30" s="75"/>
      <c r="B30" s="59" t="s">
        <v>40</v>
      </c>
      <c r="C30" s="63">
        <f t="shared" ref="C30:P30" si="1">SUM(C14:C29)</f>
        <v>9449</v>
      </c>
      <c r="D30" s="63">
        <f t="shared" si="1"/>
        <v>37.562246029000001</v>
      </c>
      <c r="E30" s="63">
        <f t="shared" si="1"/>
        <v>0</v>
      </c>
      <c r="F30" s="63">
        <f t="shared" si="1"/>
        <v>0</v>
      </c>
      <c r="G30" s="63">
        <f t="shared" si="1"/>
        <v>18012</v>
      </c>
      <c r="H30" s="63">
        <f t="shared" si="1"/>
        <v>2570.3499387620004</v>
      </c>
      <c r="I30" s="63">
        <f t="shared" si="1"/>
        <v>31869</v>
      </c>
      <c r="J30" s="63">
        <f t="shared" si="1"/>
        <v>10341.634573955002</v>
      </c>
      <c r="K30" s="63">
        <f t="shared" si="1"/>
        <v>71741</v>
      </c>
      <c r="L30" s="63">
        <f t="shared" si="1"/>
        <v>3517.6905534080006</v>
      </c>
      <c r="M30" s="63">
        <f t="shared" si="1"/>
        <v>128886</v>
      </c>
      <c r="N30" s="63">
        <f t="shared" si="1"/>
        <v>47230.693831472636</v>
      </c>
      <c r="O30" s="63">
        <f t="shared" si="1"/>
        <v>259957</v>
      </c>
      <c r="P30" s="63">
        <f t="shared" si="1"/>
        <v>63697.931143626643</v>
      </c>
    </row>
    <row r="31" spans="1:16" ht="27.75">
      <c r="A31" s="55" t="s">
        <v>109</v>
      </c>
      <c r="B31" s="59" t="s">
        <v>42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</row>
    <row r="32" spans="1:16" ht="27">
      <c r="A32" s="80">
        <v>1</v>
      </c>
      <c r="B32" s="78" t="s">
        <v>43</v>
      </c>
      <c r="C32" s="77">
        <v>31</v>
      </c>
      <c r="D32" s="77">
        <v>7.46</v>
      </c>
      <c r="E32" s="77">
        <v>0</v>
      </c>
      <c r="F32" s="77">
        <v>0</v>
      </c>
      <c r="G32" s="77">
        <v>247</v>
      </c>
      <c r="H32" s="77">
        <v>24.992362848999999</v>
      </c>
      <c r="I32" s="77">
        <v>11492</v>
      </c>
      <c r="J32" s="77">
        <v>3534.2743838659999</v>
      </c>
      <c r="K32" s="77">
        <v>23622</v>
      </c>
      <c r="L32" s="77">
        <v>1356.963832617</v>
      </c>
      <c r="M32" s="77">
        <v>52209</v>
      </c>
      <c r="N32" s="77">
        <v>6634.2946174689996</v>
      </c>
      <c r="O32" s="77">
        <v>87601</v>
      </c>
      <c r="P32" s="77">
        <v>11557.985196801001</v>
      </c>
    </row>
    <row r="33" spans="1:16" ht="27">
      <c r="A33" s="80">
        <v>2</v>
      </c>
      <c r="B33" s="78" t="s">
        <v>44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72936</v>
      </c>
      <c r="N33" s="77">
        <v>10586.0613385753</v>
      </c>
      <c r="O33" s="77">
        <v>72936</v>
      </c>
      <c r="P33" s="77">
        <v>10586.0613385753</v>
      </c>
    </row>
    <row r="34" spans="1:16" ht="27">
      <c r="A34" s="80">
        <v>3</v>
      </c>
      <c r="B34" s="78" t="s">
        <v>45</v>
      </c>
      <c r="C34" s="77">
        <v>0</v>
      </c>
      <c r="D34" s="77">
        <v>0</v>
      </c>
      <c r="E34" s="77">
        <v>0</v>
      </c>
      <c r="F34" s="77">
        <v>0</v>
      </c>
      <c r="G34" s="77">
        <v>1</v>
      </c>
      <c r="H34" s="77">
        <v>4.5199999999999997E-2</v>
      </c>
      <c r="I34" s="77">
        <v>88</v>
      </c>
      <c r="J34" s="77">
        <v>10.16</v>
      </c>
      <c r="K34" s="77">
        <v>21473</v>
      </c>
      <c r="L34" s="77">
        <v>236.84729999999999</v>
      </c>
      <c r="M34" s="77">
        <v>47</v>
      </c>
      <c r="N34" s="77">
        <v>157.60220000000001</v>
      </c>
      <c r="O34" s="77">
        <v>21609</v>
      </c>
      <c r="P34" s="77">
        <v>404.65469999999999</v>
      </c>
    </row>
    <row r="35" spans="1:16" ht="27">
      <c r="A35" s="80">
        <v>4</v>
      </c>
      <c r="B35" s="78" t="s">
        <v>46</v>
      </c>
      <c r="C35" s="77">
        <v>0</v>
      </c>
      <c r="D35" s="77">
        <v>0</v>
      </c>
      <c r="E35" s="77">
        <v>0</v>
      </c>
      <c r="F35" s="77">
        <v>0</v>
      </c>
      <c r="G35" s="77">
        <v>18</v>
      </c>
      <c r="H35" s="77">
        <v>2.5964999999999998</v>
      </c>
      <c r="I35" s="77">
        <v>452</v>
      </c>
      <c r="J35" s="77">
        <v>165.32300000000001</v>
      </c>
      <c r="K35" s="77">
        <v>3317</v>
      </c>
      <c r="L35" s="77">
        <v>210.4991</v>
      </c>
      <c r="M35" s="77">
        <v>749</v>
      </c>
      <c r="N35" s="77">
        <v>502.98099999999999</v>
      </c>
      <c r="O35" s="77">
        <v>4536</v>
      </c>
      <c r="P35" s="77">
        <v>881.39959999999996</v>
      </c>
    </row>
    <row r="36" spans="1:16" ht="27">
      <c r="A36" s="80">
        <v>5</v>
      </c>
      <c r="B36" s="78" t="s">
        <v>47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102</v>
      </c>
      <c r="J36" s="77">
        <v>49.98</v>
      </c>
      <c r="K36" s="77">
        <v>88</v>
      </c>
      <c r="L36" s="77">
        <v>2.5299999999999998</v>
      </c>
      <c r="M36" s="77">
        <v>2318</v>
      </c>
      <c r="N36" s="77">
        <v>230.09</v>
      </c>
      <c r="O36" s="77">
        <v>2508</v>
      </c>
      <c r="P36" s="77">
        <v>282.60000000000002</v>
      </c>
    </row>
    <row r="37" spans="1:16" ht="27">
      <c r="A37" s="80">
        <v>6</v>
      </c>
      <c r="B37" s="78" t="s">
        <v>48</v>
      </c>
      <c r="C37" s="77">
        <v>0</v>
      </c>
      <c r="D37" s="77">
        <v>0</v>
      </c>
      <c r="E37" s="77">
        <v>0</v>
      </c>
      <c r="F37" s="77">
        <v>0</v>
      </c>
      <c r="G37" s="77">
        <v>39</v>
      </c>
      <c r="H37" s="77">
        <v>7.34063</v>
      </c>
      <c r="I37" s="77">
        <v>2149</v>
      </c>
      <c r="J37" s="77">
        <v>956.18776000000003</v>
      </c>
      <c r="K37" s="77">
        <v>3806</v>
      </c>
      <c r="L37" s="77">
        <v>65.706339999999997</v>
      </c>
      <c r="M37" s="77">
        <v>63359</v>
      </c>
      <c r="N37" s="77">
        <v>5529.4041299999999</v>
      </c>
      <c r="O37" s="77">
        <v>69353</v>
      </c>
      <c r="P37" s="77">
        <v>6558.63886</v>
      </c>
    </row>
    <row r="38" spans="1:16" ht="27">
      <c r="A38" s="80">
        <v>7</v>
      </c>
      <c r="B38" s="78" t="s">
        <v>49</v>
      </c>
      <c r="C38" s="77">
        <v>0</v>
      </c>
      <c r="D38" s="77">
        <v>0</v>
      </c>
      <c r="E38" s="77">
        <v>0</v>
      </c>
      <c r="F38" s="77">
        <v>0</v>
      </c>
      <c r="G38" s="77">
        <v>8</v>
      </c>
      <c r="H38" s="77">
        <v>1.26</v>
      </c>
      <c r="I38" s="77">
        <v>389</v>
      </c>
      <c r="J38" s="77">
        <v>119.65</v>
      </c>
      <c r="K38" s="77">
        <v>1993</v>
      </c>
      <c r="L38" s="77">
        <v>58.38</v>
      </c>
      <c r="M38" s="77">
        <v>163</v>
      </c>
      <c r="N38" s="77">
        <v>2772.87</v>
      </c>
      <c r="O38" s="77">
        <v>2553</v>
      </c>
      <c r="P38" s="77">
        <v>2952.16</v>
      </c>
    </row>
    <row r="39" spans="1:16" ht="27">
      <c r="A39" s="80">
        <v>8</v>
      </c>
      <c r="B39" s="78" t="s">
        <v>50</v>
      </c>
      <c r="C39" s="77">
        <v>1506</v>
      </c>
      <c r="D39" s="77">
        <v>43.371000000000002</v>
      </c>
      <c r="E39" s="77">
        <v>0</v>
      </c>
      <c r="F39" s="77">
        <v>0</v>
      </c>
      <c r="G39" s="77">
        <v>50</v>
      </c>
      <c r="H39" s="77">
        <v>4.62</v>
      </c>
      <c r="I39" s="77">
        <v>110</v>
      </c>
      <c r="J39" s="77">
        <v>165.68</v>
      </c>
      <c r="K39" s="77">
        <v>12797</v>
      </c>
      <c r="L39" s="77">
        <v>214.63</v>
      </c>
      <c r="M39" s="77">
        <v>498</v>
      </c>
      <c r="N39" s="77">
        <v>1008.4</v>
      </c>
      <c r="O39" s="77">
        <v>14961</v>
      </c>
      <c r="P39" s="77">
        <v>1436.701</v>
      </c>
    </row>
    <row r="40" spans="1:16" ht="27">
      <c r="A40" s="80">
        <v>9</v>
      </c>
      <c r="B40" s="78" t="s">
        <v>51</v>
      </c>
      <c r="C40" s="77">
        <v>163</v>
      </c>
      <c r="D40" s="77">
        <v>305.37470000000002</v>
      </c>
      <c r="E40" s="77">
        <v>0</v>
      </c>
      <c r="F40" s="77">
        <v>0</v>
      </c>
      <c r="G40" s="77">
        <v>7</v>
      </c>
      <c r="H40" s="77">
        <v>1.3123</v>
      </c>
      <c r="I40" s="77">
        <v>214</v>
      </c>
      <c r="J40" s="77">
        <v>38.4285</v>
      </c>
      <c r="K40" s="77">
        <v>269</v>
      </c>
      <c r="L40" s="77">
        <v>5.7956000000000003</v>
      </c>
      <c r="M40" s="77">
        <v>5198</v>
      </c>
      <c r="N40" s="77">
        <v>2085.0210999999999</v>
      </c>
      <c r="O40" s="77">
        <v>5851</v>
      </c>
      <c r="P40" s="77">
        <v>2435.9322000000002</v>
      </c>
    </row>
    <row r="41" spans="1:16" ht="27">
      <c r="A41" s="80">
        <v>10</v>
      </c>
      <c r="B41" s="78" t="s">
        <v>52</v>
      </c>
      <c r="C41" s="77">
        <v>1</v>
      </c>
      <c r="D41" s="77">
        <v>0.152366</v>
      </c>
      <c r="E41" s="77">
        <v>0</v>
      </c>
      <c r="F41" s="77">
        <v>0</v>
      </c>
      <c r="G41" s="77">
        <v>0</v>
      </c>
      <c r="H41" s="77">
        <v>0</v>
      </c>
      <c r="I41" s="77">
        <v>278</v>
      </c>
      <c r="J41" s="77">
        <v>32.857736088999999</v>
      </c>
      <c r="K41" s="77">
        <v>2778</v>
      </c>
      <c r="L41" s="77">
        <v>59.713825548000301</v>
      </c>
      <c r="M41" s="77">
        <v>2425</v>
      </c>
      <c r="N41" s="77">
        <v>1798.573287355</v>
      </c>
      <c r="O41" s="77">
        <v>5482</v>
      </c>
      <c r="P41" s="77">
        <v>1891.2972149919999</v>
      </c>
    </row>
    <row r="42" spans="1:16" ht="27">
      <c r="A42" s="80">
        <v>11</v>
      </c>
      <c r="B42" s="78" t="s">
        <v>53</v>
      </c>
      <c r="C42" s="77">
        <v>0</v>
      </c>
      <c r="D42" s="77">
        <v>0</v>
      </c>
      <c r="E42" s="77">
        <v>0</v>
      </c>
      <c r="F42" s="77">
        <v>0</v>
      </c>
      <c r="G42" s="77">
        <v>46</v>
      </c>
      <c r="H42" s="77">
        <v>4.97</v>
      </c>
      <c r="I42" s="77">
        <v>626</v>
      </c>
      <c r="J42" s="77">
        <v>256.31</v>
      </c>
      <c r="K42" s="77">
        <v>21</v>
      </c>
      <c r="L42" s="77">
        <v>0.35</v>
      </c>
      <c r="M42" s="77">
        <v>31145</v>
      </c>
      <c r="N42" s="77">
        <v>1870.07</v>
      </c>
      <c r="O42" s="77">
        <v>31838</v>
      </c>
      <c r="P42" s="77">
        <v>2131.6999999999998</v>
      </c>
    </row>
    <row r="43" spans="1:16" ht="51">
      <c r="A43" s="80">
        <v>12</v>
      </c>
      <c r="B43" s="78" t="s">
        <v>54</v>
      </c>
      <c r="C43" s="77">
        <v>0</v>
      </c>
      <c r="D43" s="77">
        <v>0</v>
      </c>
      <c r="E43" s="77">
        <v>0</v>
      </c>
      <c r="F43" s="77">
        <v>0</v>
      </c>
      <c r="G43" s="77">
        <v>2</v>
      </c>
      <c r="H43" s="77">
        <v>0.187</v>
      </c>
      <c r="I43" s="77">
        <v>197</v>
      </c>
      <c r="J43" s="77">
        <v>43.978200000000001</v>
      </c>
      <c r="K43" s="77">
        <v>2688</v>
      </c>
      <c r="L43" s="77">
        <v>492.755</v>
      </c>
      <c r="M43" s="77">
        <v>179</v>
      </c>
      <c r="N43" s="77">
        <v>222.56659999999999</v>
      </c>
      <c r="O43" s="77">
        <v>3066</v>
      </c>
      <c r="P43" s="77">
        <v>759.48680000000002</v>
      </c>
    </row>
    <row r="44" spans="1:16" ht="27">
      <c r="A44" s="80">
        <v>13</v>
      </c>
      <c r="B44" s="78" t="s">
        <v>55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58731</v>
      </c>
      <c r="N44" s="77">
        <v>5553.5355235147099</v>
      </c>
      <c r="O44" s="77">
        <v>58731</v>
      </c>
      <c r="P44" s="77">
        <v>5553.5355235147099</v>
      </c>
    </row>
    <row r="45" spans="1:16" ht="27">
      <c r="A45" s="80">
        <v>14</v>
      </c>
      <c r="B45" s="79" t="s">
        <v>56</v>
      </c>
      <c r="C45" s="77">
        <v>0</v>
      </c>
      <c r="D45" s="77">
        <v>0</v>
      </c>
      <c r="E45" s="77">
        <v>0</v>
      </c>
      <c r="F45" s="77">
        <v>0</v>
      </c>
      <c r="G45" s="77">
        <v>2</v>
      </c>
      <c r="H45" s="77">
        <v>0.38955119999999999</v>
      </c>
      <c r="I45" s="77">
        <v>13776</v>
      </c>
      <c r="J45" s="77">
        <v>3810.4270443799901</v>
      </c>
      <c r="K45" s="77">
        <v>280378</v>
      </c>
      <c r="L45" s="77">
        <v>9000.9504563190003</v>
      </c>
      <c r="M45" s="77">
        <v>1614570</v>
      </c>
      <c r="N45" s="77">
        <v>25818.933610629902</v>
      </c>
      <c r="O45" s="77">
        <v>1908726</v>
      </c>
      <c r="P45" s="77">
        <v>38630.7006625289</v>
      </c>
    </row>
    <row r="46" spans="1:16" ht="27">
      <c r="A46" s="80">
        <v>15</v>
      </c>
      <c r="B46" s="79" t="s">
        <v>57</v>
      </c>
      <c r="C46" s="77">
        <v>104</v>
      </c>
      <c r="D46" s="77">
        <v>343.37084079200002</v>
      </c>
      <c r="E46" s="77">
        <v>0</v>
      </c>
      <c r="F46" s="77">
        <v>0</v>
      </c>
      <c r="G46" s="77">
        <v>308</v>
      </c>
      <c r="H46" s="77">
        <v>6.1761902400000004</v>
      </c>
      <c r="I46" s="77">
        <v>6011</v>
      </c>
      <c r="J46" s="77">
        <v>1957.961663885</v>
      </c>
      <c r="K46" s="77">
        <v>0</v>
      </c>
      <c r="L46" s="77">
        <v>0</v>
      </c>
      <c r="M46" s="77">
        <v>141872</v>
      </c>
      <c r="N46" s="77">
        <v>23577.930557380001</v>
      </c>
      <c r="O46" s="77">
        <v>148295</v>
      </c>
      <c r="P46" s="77">
        <v>25885.439252297001</v>
      </c>
    </row>
    <row r="47" spans="1:16" ht="27">
      <c r="A47" s="80">
        <v>16</v>
      </c>
      <c r="B47" s="79" t="s">
        <v>58</v>
      </c>
      <c r="C47" s="77">
        <v>0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36035</v>
      </c>
      <c r="J47" s="77">
        <v>12528.263991260001</v>
      </c>
      <c r="K47" s="77">
        <v>0</v>
      </c>
      <c r="L47" s="77">
        <v>0</v>
      </c>
      <c r="M47" s="77">
        <v>483739</v>
      </c>
      <c r="N47" s="77">
        <v>14108.368632504</v>
      </c>
      <c r="O47" s="77">
        <v>519774</v>
      </c>
      <c r="P47" s="77">
        <v>26636.632623763999</v>
      </c>
    </row>
    <row r="48" spans="1:16" ht="27">
      <c r="A48" s="80">
        <v>17</v>
      </c>
      <c r="B48" s="79" t="s">
        <v>59</v>
      </c>
      <c r="C48" s="77">
        <v>0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453</v>
      </c>
      <c r="J48" s="77">
        <v>137.49</v>
      </c>
      <c r="K48" s="77">
        <v>10986</v>
      </c>
      <c r="L48" s="77">
        <v>486.07</v>
      </c>
      <c r="M48" s="77">
        <v>39177</v>
      </c>
      <c r="N48" s="77">
        <v>10893.71</v>
      </c>
      <c r="O48" s="77">
        <v>50616</v>
      </c>
      <c r="P48" s="77">
        <v>11517.27</v>
      </c>
    </row>
    <row r="49" spans="1:16" ht="27">
      <c r="A49" s="80">
        <v>18</v>
      </c>
      <c r="B49" s="79" t="s">
        <v>60</v>
      </c>
      <c r="C49" s="77">
        <v>0</v>
      </c>
      <c r="D49" s="77">
        <v>0</v>
      </c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303</v>
      </c>
      <c r="N49" s="77">
        <v>8.5286000000000008</v>
      </c>
      <c r="O49" s="77">
        <v>303</v>
      </c>
      <c r="P49" s="77">
        <v>8.5286000000000008</v>
      </c>
    </row>
    <row r="50" spans="1:16" ht="27.75">
      <c r="A50" s="61"/>
      <c r="B50" s="59" t="s">
        <v>61</v>
      </c>
      <c r="C50" s="63">
        <f>SUM(C32:C49)</f>
        <v>1805</v>
      </c>
      <c r="D50" s="63">
        <f t="shared" ref="D50:P50" si="2">SUM(D32:D49)</f>
        <v>699.72890679200009</v>
      </c>
      <c r="E50" s="63">
        <f t="shared" si="2"/>
        <v>0</v>
      </c>
      <c r="F50" s="63">
        <f t="shared" si="2"/>
        <v>0</v>
      </c>
      <c r="G50" s="63">
        <f t="shared" si="2"/>
        <v>728</v>
      </c>
      <c r="H50" s="63">
        <f t="shared" si="2"/>
        <v>53.889734288999989</v>
      </c>
      <c r="I50" s="63">
        <f t="shared" si="2"/>
        <v>72372</v>
      </c>
      <c r="J50" s="63">
        <f t="shared" si="2"/>
        <v>23806.972279479993</v>
      </c>
      <c r="K50" s="63">
        <f t="shared" si="2"/>
        <v>364216</v>
      </c>
      <c r="L50" s="63">
        <f t="shared" si="2"/>
        <v>12191.191454484</v>
      </c>
      <c r="M50" s="63">
        <f t="shared" si="2"/>
        <v>2569618</v>
      </c>
      <c r="N50" s="63">
        <f t="shared" si="2"/>
        <v>113358.94119742791</v>
      </c>
      <c r="O50" s="63">
        <f t="shared" si="2"/>
        <v>3008739</v>
      </c>
      <c r="P50" s="63">
        <f t="shared" si="2"/>
        <v>150110.7235724729</v>
      </c>
    </row>
    <row r="51" spans="1:16" ht="27.75">
      <c r="A51" s="61" t="s">
        <v>62</v>
      </c>
      <c r="B51" s="59" t="s">
        <v>63</v>
      </c>
      <c r="C51" s="81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1:16" ht="27">
      <c r="A52" s="75">
        <v>1</v>
      </c>
      <c r="B52" s="74" t="s">
        <v>64</v>
      </c>
      <c r="C52" s="82">
        <v>0</v>
      </c>
      <c r="D52" s="82">
        <v>0</v>
      </c>
      <c r="E52" s="82">
        <v>0</v>
      </c>
      <c r="F52" s="82">
        <v>0</v>
      </c>
      <c r="G52" s="82">
        <v>50</v>
      </c>
      <c r="H52" s="82">
        <v>5.01</v>
      </c>
      <c r="I52" s="82">
        <v>446</v>
      </c>
      <c r="J52" s="82">
        <v>128.94</v>
      </c>
      <c r="K52" s="82">
        <v>28450</v>
      </c>
      <c r="L52" s="82">
        <v>273.27999999999997</v>
      </c>
      <c r="M52" s="82">
        <v>14163</v>
      </c>
      <c r="N52" s="82">
        <v>198.19</v>
      </c>
      <c r="O52" s="82">
        <v>43109</v>
      </c>
      <c r="P52" s="82">
        <v>605.41999999999996</v>
      </c>
    </row>
    <row r="53" spans="1:16" ht="27">
      <c r="A53" s="80">
        <v>2</v>
      </c>
      <c r="B53" s="83" t="s">
        <v>65</v>
      </c>
      <c r="C53" s="82">
        <v>0</v>
      </c>
      <c r="D53" s="82">
        <v>0</v>
      </c>
      <c r="E53" s="82">
        <v>0</v>
      </c>
      <c r="F53" s="82">
        <v>0</v>
      </c>
      <c r="G53" s="82">
        <v>80</v>
      </c>
      <c r="H53" s="82">
        <v>12.68</v>
      </c>
      <c r="I53" s="82">
        <v>617</v>
      </c>
      <c r="J53" s="82">
        <v>141.33000000000001</v>
      </c>
      <c r="K53" s="82">
        <v>22125</v>
      </c>
      <c r="L53" s="82">
        <v>395</v>
      </c>
      <c r="M53" s="82">
        <v>17713</v>
      </c>
      <c r="N53" s="82">
        <v>528.64</v>
      </c>
      <c r="O53" s="82">
        <v>40535</v>
      </c>
      <c r="P53" s="82">
        <v>1077.6500000000001</v>
      </c>
    </row>
    <row r="54" spans="1:16" ht="27">
      <c r="A54" s="80">
        <v>3</v>
      </c>
      <c r="B54" s="83" t="s">
        <v>66</v>
      </c>
      <c r="C54" s="82">
        <v>0</v>
      </c>
      <c r="D54" s="82">
        <v>0</v>
      </c>
      <c r="E54" s="82">
        <v>0</v>
      </c>
      <c r="F54" s="82">
        <v>0</v>
      </c>
      <c r="G54" s="82">
        <v>11</v>
      </c>
      <c r="H54" s="82">
        <v>2.137</v>
      </c>
      <c r="I54" s="82">
        <v>193</v>
      </c>
      <c r="J54" s="82">
        <v>37.76</v>
      </c>
      <c r="K54" s="82">
        <v>111474</v>
      </c>
      <c r="L54" s="82">
        <v>707.67349999999999</v>
      </c>
      <c r="M54" s="82">
        <v>5613</v>
      </c>
      <c r="N54" s="82">
        <v>414.26740000000001</v>
      </c>
      <c r="O54" s="82">
        <v>117291</v>
      </c>
      <c r="P54" s="82">
        <v>1161.8379</v>
      </c>
    </row>
    <row r="55" spans="1:16" ht="27.75">
      <c r="A55" s="61"/>
      <c r="B55" s="59" t="s">
        <v>67</v>
      </c>
      <c r="C55" s="69">
        <f>SUM(C52:C54)</f>
        <v>0</v>
      </c>
      <c r="D55" s="69">
        <f t="shared" ref="D55:P55" si="3">SUM(D52:D54)</f>
        <v>0</v>
      </c>
      <c r="E55" s="69">
        <f t="shared" si="3"/>
        <v>0</v>
      </c>
      <c r="F55" s="69">
        <f t="shared" si="3"/>
        <v>0</v>
      </c>
      <c r="G55" s="69">
        <f t="shared" si="3"/>
        <v>141</v>
      </c>
      <c r="H55" s="69">
        <f t="shared" si="3"/>
        <v>19.826999999999998</v>
      </c>
      <c r="I55" s="69">
        <f t="shared" si="3"/>
        <v>1256</v>
      </c>
      <c r="J55" s="69">
        <f t="shared" si="3"/>
        <v>308.02999999999997</v>
      </c>
      <c r="K55" s="69">
        <f t="shared" si="3"/>
        <v>162049</v>
      </c>
      <c r="L55" s="69">
        <f t="shared" si="3"/>
        <v>1375.9535000000001</v>
      </c>
      <c r="M55" s="69">
        <f t="shared" si="3"/>
        <v>37489</v>
      </c>
      <c r="N55" s="69">
        <f t="shared" si="3"/>
        <v>1141.0973999999999</v>
      </c>
      <c r="O55" s="69">
        <f t="shared" si="3"/>
        <v>200935</v>
      </c>
      <c r="P55" s="69">
        <f t="shared" si="3"/>
        <v>2844.9079000000002</v>
      </c>
    </row>
    <row r="56" spans="1:16" ht="27.75">
      <c r="A56" s="59" t="s">
        <v>68</v>
      </c>
      <c r="B56" s="71"/>
      <c r="C56" s="69">
        <f t="shared" ref="C56:P56" si="4">SUM(C12,C30,C50)</f>
        <v>12500</v>
      </c>
      <c r="D56" s="69">
        <f t="shared" si="4"/>
        <v>958.62755282100011</v>
      </c>
      <c r="E56" s="69">
        <f t="shared" si="4"/>
        <v>0</v>
      </c>
      <c r="F56" s="69">
        <f t="shared" si="4"/>
        <v>0</v>
      </c>
      <c r="G56" s="69">
        <f t="shared" si="4"/>
        <v>26293</v>
      </c>
      <c r="H56" s="69">
        <f t="shared" si="4"/>
        <v>3723.6017394200003</v>
      </c>
      <c r="I56" s="69">
        <f t="shared" si="4"/>
        <v>298035</v>
      </c>
      <c r="J56" s="69">
        <f t="shared" si="4"/>
        <v>87576.717692429986</v>
      </c>
      <c r="K56" s="69">
        <f t="shared" si="4"/>
        <v>983292</v>
      </c>
      <c r="L56" s="69">
        <f t="shared" si="4"/>
        <v>29108.049720928</v>
      </c>
      <c r="M56" s="69">
        <f t="shared" si="4"/>
        <v>3370954</v>
      </c>
      <c r="N56" s="69">
        <f t="shared" si="4"/>
        <v>244000.99907450954</v>
      </c>
      <c r="O56" s="69">
        <f t="shared" si="4"/>
        <v>4691074</v>
      </c>
      <c r="P56" s="69">
        <f t="shared" si="4"/>
        <v>365367.9957801085</v>
      </c>
    </row>
    <row r="57" spans="1:16" ht="27.75">
      <c r="A57" s="59" t="s">
        <v>110</v>
      </c>
      <c r="B57" s="59"/>
      <c r="C57" s="69">
        <f>SUM(C56,C55)</f>
        <v>12500</v>
      </c>
      <c r="D57" s="69">
        <f t="shared" ref="D57:P57" si="5">SUM(D56,D55)</f>
        <v>958.62755282100011</v>
      </c>
      <c r="E57" s="69">
        <f t="shared" si="5"/>
        <v>0</v>
      </c>
      <c r="F57" s="69">
        <f t="shared" si="5"/>
        <v>0</v>
      </c>
      <c r="G57" s="69">
        <f t="shared" si="5"/>
        <v>26434</v>
      </c>
      <c r="H57" s="69">
        <f t="shared" si="5"/>
        <v>3743.4287394200001</v>
      </c>
      <c r="I57" s="69">
        <f t="shared" si="5"/>
        <v>299291</v>
      </c>
      <c r="J57" s="69">
        <f t="shared" si="5"/>
        <v>87884.747692429984</v>
      </c>
      <c r="K57" s="69">
        <f t="shared" si="5"/>
        <v>1145341</v>
      </c>
      <c r="L57" s="69">
        <f t="shared" si="5"/>
        <v>30484.003220928</v>
      </c>
      <c r="M57" s="69">
        <f t="shared" si="5"/>
        <v>3408443</v>
      </c>
      <c r="N57" s="69">
        <f t="shared" si="5"/>
        <v>245142.09647450954</v>
      </c>
      <c r="O57" s="69">
        <f t="shared" si="5"/>
        <v>4892009</v>
      </c>
      <c r="P57" s="69">
        <f t="shared" si="5"/>
        <v>368212.90368010849</v>
      </c>
    </row>
    <row r="58" spans="1:16" ht="27.75">
      <c r="A58" s="61" t="s">
        <v>70</v>
      </c>
      <c r="B58" s="59" t="s">
        <v>71</v>
      </c>
      <c r="C58" s="81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spans="1:16" ht="27">
      <c r="A59" s="80">
        <v>1</v>
      </c>
      <c r="B59" s="83" t="s">
        <v>72</v>
      </c>
      <c r="C59" s="82">
        <v>0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</row>
    <row r="60" spans="1:16" ht="27">
      <c r="A60" s="80">
        <v>2</v>
      </c>
      <c r="B60" s="83" t="s">
        <v>73</v>
      </c>
      <c r="C60" s="82">
        <v>0</v>
      </c>
      <c r="D60" s="82">
        <v>0</v>
      </c>
      <c r="E60" s="82">
        <v>0</v>
      </c>
      <c r="F60" s="82">
        <v>0</v>
      </c>
      <c r="G60" s="82">
        <v>50</v>
      </c>
      <c r="H60" s="82">
        <v>3.7219000000000002</v>
      </c>
      <c r="I60" s="82">
        <v>1845</v>
      </c>
      <c r="J60" s="82">
        <v>211.8476</v>
      </c>
      <c r="K60" s="82">
        <v>46012</v>
      </c>
      <c r="L60" s="82">
        <v>706.42079999999999</v>
      </c>
      <c r="M60" s="82">
        <v>1214719</v>
      </c>
      <c r="N60" s="82">
        <v>14775.2763</v>
      </c>
      <c r="O60" s="82">
        <v>1262626</v>
      </c>
      <c r="P60" s="82">
        <v>15697.266600000001</v>
      </c>
    </row>
    <row r="61" spans="1:16" ht="27">
      <c r="A61" s="80">
        <v>3</v>
      </c>
      <c r="B61" s="83" t="s">
        <v>74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1</v>
      </c>
      <c r="N61" s="82">
        <v>170.58</v>
      </c>
      <c r="O61" s="82">
        <v>1</v>
      </c>
      <c r="P61" s="82">
        <v>170.58</v>
      </c>
    </row>
    <row r="62" spans="1:16" ht="27.75">
      <c r="A62" s="75"/>
      <c r="B62" s="74" t="s">
        <v>75</v>
      </c>
      <c r="C62" s="69">
        <f>SUM(C59:C61)</f>
        <v>0</v>
      </c>
      <c r="D62" s="69">
        <f t="shared" ref="D62:P62" si="6">SUM(D59:D61)</f>
        <v>0</v>
      </c>
      <c r="E62" s="69">
        <f t="shared" si="6"/>
        <v>0</v>
      </c>
      <c r="F62" s="69">
        <f t="shared" si="6"/>
        <v>0</v>
      </c>
      <c r="G62" s="69">
        <f t="shared" si="6"/>
        <v>50</v>
      </c>
      <c r="H62" s="69">
        <f t="shared" si="6"/>
        <v>3.7219000000000002</v>
      </c>
      <c r="I62" s="69">
        <f t="shared" si="6"/>
        <v>1845</v>
      </c>
      <c r="J62" s="69">
        <f t="shared" si="6"/>
        <v>211.8476</v>
      </c>
      <c r="K62" s="69">
        <f t="shared" si="6"/>
        <v>46012</v>
      </c>
      <c r="L62" s="69">
        <f t="shared" si="6"/>
        <v>706.42079999999999</v>
      </c>
      <c r="M62" s="69">
        <f t="shared" si="6"/>
        <v>1214720</v>
      </c>
      <c r="N62" s="69">
        <f t="shared" si="6"/>
        <v>14945.856299999999</v>
      </c>
      <c r="O62" s="69">
        <f t="shared" si="6"/>
        <v>1262627</v>
      </c>
      <c r="P62" s="69">
        <f t="shared" si="6"/>
        <v>15867.846600000001</v>
      </c>
    </row>
    <row r="63" spans="1:16" ht="27">
      <c r="A63" s="80" t="s">
        <v>76</v>
      </c>
      <c r="B63" s="83" t="s">
        <v>77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226</v>
      </c>
      <c r="N63" s="82">
        <v>156.786</v>
      </c>
      <c r="O63" s="82">
        <v>226</v>
      </c>
      <c r="P63" s="82">
        <v>156.786</v>
      </c>
    </row>
    <row r="64" spans="1:16" ht="27.75">
      <c r="A64" s="68"/>
      <c r="B64" s="70" t="s">
        <v>78</v>
      </c>
      <c r="C64" s="69">
        <f t="shared" ref="C64:P64" si="7">SUM(C63)</f>
        <v>0</v>
      </c>
      <c r="D64" s="69">
        <f t="shared" si="7"/>
        <v>0</v>
      </c>
      <c r="E64" s="69">
        <f t="shared" si="7"/>
        <v>0</v>
      </c>
      <c r="F64" s="69">
        <f t="shared" si="7"/>
        <v>0</v>
      </c>
      <c r="G64" s="69">
        <f t="shared" si="7"/>
        <v>0</v>
      </c>
      <c r="H64" s="69">
        <f t="shared" si="7"/>
        <v>0</v>
      </c>
      <c r="I64" s="69">
        <f t="shared" si="7"/>
        <v>0</v>
      </c>
      <c r="J64" s="69">
        <f t="shared" si="7"/>
        <v>0</v>
      </c>
      <c r="K64" s="69">
        <f t="shared" si="7"/>
        <v>0</v>
      </c>
      <c r="L64" s="69">
        <f t="shared" si="7"/>
        <v>0</v>
      </c>
      <c r="M64" s="69">
        <f t="shared" si="7"/>
        <v>226</v>
      </c>
      <c r="N64" s="69">
        <f t="shared" si="7"/>
        <v>156.786</v>
      </c>
      <c r="O64" s="69">
        <f t="shared" si="7"/>
        <v>226</v>
      </c>
      <c r="P64" s="69">
        <f t="shared" si="7"/>
        <v>156.786</v>
      </c>
    </row>
    <row r="65" spans="1:16" ht="27.75">
      <c r="A65" s="80" t="s">
        <v>79</v>
      </c>
      <c r="B65" s="70" t="s">
        <v>80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1:16" ht="27.75">
      <c r="A66" s="80">
        <v>1</v>
      </c>
      <c r="B66" s="70" t="s">
        <v>81</v>
      </c>
      <c r="C66" s="69">
        <v>0</v>
      </c>
      <c r="D66" s="69">
        <v>0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6509</v>
      </c>
      <c r="N66" s="69">
        <v>282.24</v>
      </c>
      <c r="O66" s="69">
        <v>6509</v>
      </c>
      <c r="P66" s="69">
        <v>282.24</v>
      </c>
    </row>
    <row r="67" spans="1:16" ht="27.75">
      <c r="A67" s="80">
        <v>2</v>
      </c>
      <c r="B67" s="70" t="s">
        <v>82</v>
      </c>
      <c r="C67" s="69">
        <v>10356</v>
      </c>
      <c r="D67" s="69">
        <v>7.76</v>
      </c>
      <c r="E67" s="69">
        <v>0</v>
      </c>
      <c r="F67" s="69">
        <v>0</v>
      </c>
      <c r="G67" s="69">
        <v>0</v>
      </c>
      <c r="H67" s="69">
        <v>0</v>
      </c>
      <c r="I67" s="69">
        <v>8376</v>
      </c>
      <c r="J67" s="69">
        <v>45.55</v>
      </c>
      <c r="K67" s="69">
        <v>0</v>
      </c>
      <c r="L67" s="69">
        <v>0</v>
      </c>
      <c r="M67" s="69">
        <v>125278</v>
      </c>
      <c r="N67" s="69">
        <v>263.95</v>
      </c>
      <c r="O67" s="69">
        <v>144010</v>
      </c>
      <c r="P67" s="69">
        <v>317.26</v>
      </c>
    </row>
    <row r="68" spans="1:16" ht="27.75">
      <c r="A68" s="68"/>
      <c r="B68" s="74" t="s">
        <v>119</v>
      </c>
      <c r="C68" s="69">
        <f>SUM(C66:C67)</f>
        <v>10356</v>
      </c>
      <c r="D68" s="69">
        <f t="shared" ref="D68:P68" si="8">SUM(D66:D67)</f>
        <v>7.76</v>
      </c>
      <c r="E68" s="69">
        <f t="shared" si="8"/>
        <v>0</v>
      </c>
      <c r="F68" s="69">
        <f t="shared" si="8"/>
        <v>0</v>
      </c>
      <c r="G68" s="69">
        <f t="shared" si="8"/>
        <v>0</v>
      </c>
      <c r="H68" s="69">
        <f t="shared" si="8"/>
        <v>0</v>
      </c>
      <c r="I68" s="69">
        <f t="shared" si="8"/>
        <v>8376</v>
      </c>
      <c r="J68" s="69">
        <f t="shared" si="8"/>
        <v>45.55</v>
      </c>
      <c r="K68" s="69">
        <f t="shared" si="8"/>
        <v>0</v>
      </c>
      <c r="L68" s="69">
        <f t="shared" si="8"/>
        <v>0</v>
      </c>
      <c r="M68" s="69">
        <f t="shared" si="8"/>
        <v>131787</v>
      </c>
      <c r="N68" s="69">
        <f t="shared" si="8"/>
        <v>546.19000000000005</v>
      </c>
      <c r="O68" s="69">
        <f t="shared" si="8"/>
        <v>150519</v>
      </c>
      <c r="P68" s="69">
        <f t="shared" si="8"/>
        <v>599.5</v>
      </c>
    </row>
    <row r="69" spans="1:16" ht="26.25">
      <c r="A69" s="68"/>
      <c r="B69" s="70" t="s">
        <v>84</v>
      </c>
      <c r="C69" s="57">
        <f t="shared" ref="C69:P69" si="9">SUM(C57,C62,C64,C68)</f>
        <v>22856</v>
      </c>
      <c r="D69" s="57">
        <f t="shared" si="9"/>
        <v>966.3875528210001</v>
      </c>
      <c r="E69" s="57">
        <f t="shared" si="9"/>
        <v>0</v>
      </c>
      <c r="F69" s="57">
        <f t="shared" si="9"/>
        <v>0</v>
      </c>
      <c r="G69" s="57">
        <f t="shared" si="9"/>
        <v>26484</v>
      </c>
      <c r="H69" s="57">
        <f t="shared" si="9"/>
        <v>3747.1506394200001</v>
      </c>
      <c r="I69" s="57">
        <f t="shared" si="9"/>
        <v>309512</v>
      </c>
      <c r="J69" s="57">
        <f t="shared" si="9"/>
        <v>88142.145292429981</v>
      </c>
      <c r="K69" s="57">
        <f t="shared" si="9"/>
        <v>1191353</v>
      </c>
      <c r="L69" s="57">
        <f t="shared" si="9"/>
        <v>31190.424020928</v>
      </c>
      <c r="M69" s="57">
        <f t="shared" si="9"/>
        <v>4755176</v>
      </c>
      <c r="N69" s="57">
        <f t="shared" si="9"/>
        <v>260790.92877450955</v>
      </c>
      <c r="O69" s="57">
        <f t="shared" si="9"/>
        <v>6305381</v>
      </c>
      <c r="P69" s="57">
        <f t="shared" si="9"/>
        <v>384837.0362801085</v>
      </c>
    </row>
    <row r="70" spans="1:16" ht="26.2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</row>
    <row r="71" spans="1:16" ht="26.2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</row>
    <row r="72" spans="1:16" ht="26.2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</row>
    <row r="73" spans="1:16" ht="26.2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</row>
    <row r="74" spans="1:16" ht="26.2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</row>
    <row r="75" spans="1:16" ht="26.2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</row>
    <row r="76" spans="1:16" ht="26.2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</row>
    <row r="77" spans="1:16" ht="26.2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</row>
    <row r="78" spans="1:16" ht="26.2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</row>
    <row r="79" spans="1:16" ht="26.2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</row>
  </sheetData>
  <mergeCells count="12">
    <mergeCell ref="O4:P4"/>
    <mergeCell ref="A13:B13"/>
    <mergeCell ref="A1:P1"/>
    <mergeCell ref="A2:P2"/>
    <mergeCell ref="A3:P3"/>
    <mergeCell ref="B4:B5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2"/>
  <sheetViews>
    <sheetView zoomScale="60" zoomScaleNormal="60" workbookViewId="0">
      <selection activeCell="Y78" sqref="Y78"/>
    </sheetView>
  </sheetViews>
  <sheetFormatPr defaultRowHeight="20.25"/>
  <cols>
    <col min="1" max="1" width="8.42578125" style="84" customWidth="1"/>
    <col min="2" max="2" width="28.42578125" style="111" customWidth="1"/>
    <col min="3" max="3" width="13.28515625" style="84" customWidth="1"/>
    <col min="4" max="4" width="14.42578125" style="88" bestFit="1" customWidth="1"/>
    <col min="5" max="5" width="13.42578125" style="84" customWidth="1"/>
    <col min="6" max="6" width="14.28515625" style="88" bestFit="1" customWidth="1"/>
    <col min="7" max="7" width="11" style="84" bestFit="1" customWidth="1"/>
    <col min="8" max="8" width="10.5703125" style="88" customWidth="1"/>
    <col min="9" max="9" width="13.5703125" style="84" bestFit="1" customWidth="1"/>
    <col min="10" max="10" width="14.140625" style="88" customWidth="1"/>
    <col min="11" max="11" width="12.5703125" style="84" bestFit="1" customWidth="1"/>
    <col min="12" max="12" width="14.28515625" style="88" bestFit="1" customWidth="1"/>
    <col min="13" max="13" width="9.7109375" style="84" customWidth="1"/>
    <col min="14" max="14" width="11.28515625" style="88" bestFit="1" customWidth="1"/>
    <col min="15" max="16" width="11.85546875" style="84" bestFit="1" customWidth="1"/>
    <col min="17" max="17" width="11" style="84" bestFit="1" customWidth="1"/>
    <col min="18" max="18" width="11.5703125" style="84" bestFit="1" customWidth="1"/>
    <col min="19" max="19" width="11" style="84" bestFit="1" customWidth="1"/>
    <col min="20" max="20" width="11.28515625" style="84" bestFit="1" customWidth="1"/>
    <col min="21" max="22" width="11.42578125" style="84" customWidth="1"/>
    <col min="23" max="16384" width="9.140625" style="84"/>
  </cols>
  <sheetData>
    <row r="1" spans="1:20">
      <c r="A1" s="707"/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</row>
    <row r="2" spans="1:20" ht="26.25">
      <c r="A2" s="709" t="s">
        <v>120</v>
      </c>
      <c r="B2" s="710"/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0"/>
      <c r="T2" s="710"/>
    </row>
    <row r="3" spans="1:20">
      <c r="A3" s="707" t="s">
        <v>121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</row>
    <row r="4" spans="1:20">
      <c r="A4" s="711" t="s">
        <v>122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</row>
    <row r="5" spans="1:20">
      <c r="A5" s="85"/>
      <c r="B5" s="86"/>
      <c r="C5" s="85"/>
      <c r="D5" s="87"/>
      <c r="E5" s="85"/>
      <c r="F5" s="87"/>
      <c r="G5" s="85"/>
      <c r="H5" s="87"/>
    </row>
    <row r="6" spans="1:20">
      <c r="A6" s="712" t="s">
        <v>3</v>
      </c>
      <c r="B6" s="715" t="s">
        <v>4</v>
      </c>
      <c r="C6" s="678" t="s">
        <v>123</v>
      </c>
      <c r="D6" s="716"/>
      <c r="E6" s="716"/>
      <c r="F6" s="716"/>
      <c r="G6" s="716"/>
      <c r="H6" s="717"/>
      <c r="I6" s="678" t="s">
        <v>124</v>
      </c>
      <c r="J6" s="716"/>
      <c r="K6" s="716"/>
      <c r="L6" s="716"/>
      <c r="M6" s="716"/>
      <c r="N6" s="717"/>
      <c r="O6" s="678" t="s">
        <v>125</v>
      </c>
      <c r="P6" s="716"/>
      <c r="Q6" s="716"/>
      <c r="R6" s="716"/>
      <c r="S6" s="716"/>
      <c r="T6" s="717"/>
    </row>
    <row r="7" spans="1:20">
      <c r="A7" s="713"/>
      <c r="B7" s="713"/>
      <c r="C7" s="701" t="s">
        <v>126</v>
      </c>
      <c r="D7" s="702"/>
      <c r="E7" s="701" t="s">
        <v>127</v>
      </c>
      <c r="F7" s="702"/>
      <c r="G7" s="701" t="s">
        <v>128</v>
      </c>
      <c r="H7" s="702"/>
      <c r="I7" s="701" t="s">
        <v>126</v>
      </c>
      <c r="J7" s="702"/>
      <c r="K7" s="701" t="s">
        <v>127</v>
      </c>
      <c r="L7" s="702"/>
      <c r="M7" s="701" t="s">
        <v>128</v>
      </c>
      <c r="N7" s="702"/>
      <c r="O7" s="701" t="s">
        <v>126</v>
      </c>
      <c r="P7" s="702"/>
      <c r="Q7" s="701" t="s">
        <v>127</v>
      </c>
      <c r="R7" s="702"/>
      <c r="S7" s="701" t="s">
        <v>128</v>
      </c>
      <c r="T7" s="702"/>
    </row>
    <row r="8" spans="1:20">
      <c r="A8" s="714"/>
      <c r="B8" s="714"/>
      <c r="C8" s="89" t="s">
        <v>106</v>
      </c>
      <c r="D8" s="90" t="s">
        <v>107</v>
      </c>
      <c r="E8" s="89" t="s">
        <v>106</v>
      </c>
      <c r="F8" s="90" t="s">
        <v>107</v>
      </c>
      <c r="G8" s="89" t="s">
        <v>106</v>
      </c>
      <c r="H8" s="90" t="s">
        <v>107</v>
      </c>
      <c r="I8" s="89" t="s">
        <v>106</v>
      </c>
      <c r="J8" s="90" t="s">
        <v>107</v>
      </c>
      <c r="K8" s="89" t="s">
        <v>106</v>
      </c>
      <c r="L8" s="90" t="s">
        <v>107</v>
      </c>
      <c r="M8" s="89" t="s">
        <v>106</v>
      </c>
      <c r="N8" s="90" t="s">
        <v>107</v>
      </c>
      <c r="O8" s="89" t="s">
        <v>106</v>
      </c>
      <c r="P8" s="89" t="s">
        <v>107</v>
      </c>
      <c r="Q8" s="89" t="s">
        <v>106</v>
      </c>
      <c r="R8" s="89" t="s">
        <v>107</v>
      </c>
      <c r="S8" s="89" t="s">
        <v>106</v>
      </c>
      <c r="T8" s="91" t="s">
        <v>107</v>
      </c>
    </row>
    <row r="9" spans="1:20" s="97" customFormat="1">
      <c r="A9" s="92" t="s">
        <v>15</v>
      </c>
      <c r="B9" s="93" t="s">
        <v>16</v>
      </c>
      <c r="C9" s="94"/>
      <c r="D9" s="95"/>
      <c r="E9" s="94"/>
      <c r="F9" s="95"/>
      <c r="G9" s="94"/>
      <c r="H9" s="95"/>
      <c r="I9" s="94"/>
      <c r="J9" s="95"/>
      <c r="K9" s="94"/>
      <c r="L9" s="95"/>
      <c r="M9" s="94"/>
      <c r="N9" s="95"/>
      <c r="O9" s="96"/>
      <c r="P9" s="96"/>
      <c r="Q9" s="96"/>
      <c r="R9" s="96"/>
      <c r="S9" s="96"/>
      <c r="T9" s="96"/>
    </row>
    <row r="10" spans="1:20">
      <c r="A10" s="98">
        <v>1</v>
      </c>
      <c r="B10" s="99" t="s">
        <v>17</v>
      </c>
      <c r="C10" s="100">
        <v>463261</v>
      </c>
      <c r="D10" s="101">
        <v>5002.5</v>
      </c>
      <c r="E10" s="100">
        <v>97273</v>
      </c>
      <c r="F10" s="101">
        <v>1560.9</v>
      </c>
      <c r="G10" s="100">
        <v>13927</v>
      </c>
      <c r="H10" s="101">
        <v>12.99</v>
      </c>
      <c r="I10" s="100">
        <v>436920</v>
      </c>
      <c r="J10" s="101">
        <v>4768.2</v>
      </c>
      <c r="K10" s="100">
        <v>95935</v>
      </c>
      <c r="L10" s="101">
        <v>1604.1</v>
      </c>
      <c r="M10" s="100">
        <v>12459</v>
      </c>
      <c r="N10" s="101">
        <v>11.55</v>
      </c>
      <c r="O10" s="100">
        <f t="shared" ref="O10:T14" si="0">I10-C10</f>
        <v>-26341</v>
      </c>
      <c r="P10" s="101">
        <f t="shared" si="0"/>
        <v>-234.30000000000018</v>
      </c>
      <c r="Q10" s="100">
        <f t="shared" si="0"/>
        <v>-1338</v>
      </c>
      <c r="R10" s="101">
        <f t="shared" si="0"/>
        <v>43.199999999999818</v>
      </c>
      <c r="S10" s="100">
        <f t="shared" si="0"/>
        <v>-1468</v>
      </c>
      <c r="T10" s="101">
        <f t="shared" si="0"/>
        <v>-1.4399999999999995</v>
      </c>
    </row>
    <row r="11" spans="1:20">
      <c r="A11" s="98">
        <v>2</v>
      </c>
      <c r="B11" s="99" t="s">
        <v>18</v>
      </c>
      <c r="C11" s="100">
        <v>195550</v>
      </c>
      <c r="D11" s="101">
        <v>6151.68</v>
      </c>
      <c r="E11" s="100">
        <v>20676</v>
      </c>
      <c r="F11" s="101">
        <v>508.4</v>
      </c>
      <c r="G11" s="100">
        <v>456</v>
      </c>
      <c r="H11" s="101">
        <v>0.81</v>
      </c>
      <c r="I11" s="100">
        <v>119402</v>
      </c>
      <c r="J11" s="101">
        <v>2559.21</v>
      </c>
      <c r="K11" s="100">
        <v>17259</v>
      </c>
      <c r="L11" s="101">
        <v>572.34</v>
      </c>
      <c r="M11" s="100">
        <v>63</v>
      </c>
      <c r="N11" s="101">
        <v>25.51</v>
      </c>
      <c r="O11" s="100">
        <f t="shared" si="0"/>
        <v>-76148</v>
      </c>
      <c r="P11" s="101">
        <f t="shared" si="0"/>
        <v>-3592.4700000000003</v>
      </c>
      <c r="Q11" s="100">
        <f t="shared" si="0"/>
        <v>-3417</v>
      </c>
      <c r="R11" s="101">
        <f t="shared" si="0"/>
        <v>63.940000000000055</v>
      </c>
      <c r="S11" s="100">
        <f t="shared" si="0"/>
        <v>-393</v>
      </c>
      <c r="T11" s="101">
        <f t="shared" si="0"/>
        <v>24.700000000000003</v>
      </c>
    </row>
    <row r="12" spans="1:20">
      <c r="A12" s="98">
        <v>3</v>
      </c>
      <c r="B12" s="99" t="s">
        <v>19</v>
      </c>
      <c r="C12" s="100">
        <v>295831</v>
      </c>
      <c r="D12" s="101">
        <v>3869.87</v>
      </c>
      <c r="E12" s="100">
        <v>58231</v>
      </c>
      <c r="F12" s="101">
        <v>1182.05</v>
      </c>
      <c r="G12" s="100">
        <v>1117</v>
      </c>
      <c r="H12" s="101">
        <v>7.21</v>
      </c>
      <c r="I12" s="100">
        <v>231407</v>
      </c>
      <c r="J12" s="101">
        <v>2519.0100000000002</v>
      </c>
      <c r="K12" s="100">
        <v>58721</v>
      </c>
      <c r="L12" s="101">
        <v>1196.17</v>
      </c>
      <c r="M12" s="100">
        <v>1123</v>
      </c>
      <c r="N12" s="101">
        <v>7.25</v>
      </c>
      <c r="O12" s="100">
        <f t="shared" si="0"/>
        <v>-64424</v>
      </c>
      <c r="P12" s="101">
        <f t="shared" si="0"/>
        <v>-1350.8599999999997</v>
      </c>
      <c r="Q12" s="100">
        <f t="shared" si="0"/>
        <v>490</v>
      </c>
      <c r="R12" s="101">
        <f t="shared" si="0"/>
        <v>14.120000000000118</v>
      </c>
      <c r="S12" s="100">
        <f t="shared" si="0"/>
        <v>6</v>
      </c>
      <c r="T12" s="101">
        <f t="shared" si="0"/>
        <v>4.0000000000000036E-2</v>
      </c>
    </row>
    <row r="13" spans="1:20">
      <c r="A13" s="98">
        <v>4</v>
      </c>
      <c r="B13" s="99" t="s">
        <v>20</v>
      </c>
      <c r="C13" s="100">
        <v>752090</v>
      </c>
      <c r="D13" s="101">
        <v>6927.01</v>
      </c>
      <c r="E13" s="100">
        <v>291529</v>
      </c>
      <c r="F13" s="101">
        <v>4101.66</v>
      </c>
      <c r="G13" s="100">
        <v>9181</v>
      </c>
      <c r="H13" s="101">
        <v>592.65</v>
      </c>
      <c r="I13" s="100">
        <v>97279</v>
      </c>
      <c r="J13" s="101">
        <v>1150.3399999999999</v>
      </c>
      <c r="K13" s="100">
        <v>46763</v>
      </c>
      <c r="L13" s="101">
        <v>942.95</v>
      </c>
      <c r="M13" s="100">
        <v>6301</v>
      </c>
      <c r="N13" s="101">
        <v>5.38</v>
      </c>
      <c r="O13" s="100">
        <f t="shared" si="0"/>
        <v>-654811</v>
      </c>
      <c r="P13" s="101">
        <f t="shared" si="0"/>
        <v>-5776.67</v>
      </c>
      <c r="Q13" s="100">
        <f t="shared" si="0"/>
        <v>-244766</v>
      </c>
      <c r="R13" s="101">
        <f t="shared" si="0"/>
        <v>-3158.71</v>
      </c>
      <c r="S13" s="100">
        <f t="shared" si="0"/>
        <v>-2880</v>
      </c>
      <c r="T13" s="101">
        <f t="shared" si="0"/>
        <v>-587.27</v>
      </c>
    </row>
    <row r="14" spans="1:20">
      <c r="A14" s="98">
        <v>5</v>
      </c>
      <c r="B14" s="99" t="s">
        <v>21</v>
      </c>
      <c r="C14" s="100">
        <v>381098</v>
      </c>
      <c r="D14" s="101">
        <v>5028.32</v>
      </c>
      <c r="E14" s="100">
        <v>39685</v>
      </c>
      <c r="F14" s="101">
        <v>445.81</v>
      </c>
      <c r="G14" s="100">
        <v>419</v>
      </c>
      <c r="H14" s="101">
        <v>0.34</v>
      </c>
      <c r="I14" s="100">
        <v>424337</v>
      </c>
      <c r="J14" s="101">
        <v>4395.6400000000003</v>
      </c>
      <c r="K14" s="100">
        <v>27597</v>
      </c>
      <c r="L14" s="101">
        <v>468.24</v>
      </c>
      <c r="M14" s="100">
        <v>376</v>
      </c>
      <c r="N14" s="101">
        <v>0.31</v>
      </c>
      <c r="O14" s="100">
        <f t="shared" si="0"/>
        <v>43239</v>
      </c>
      <c r="P14" s="101">
        <f t="shared" si="0"/>
        <v>-632.67999999999938</v>
      </c>
      <c r="Q14" s="100">
        <f t="shared" si="0"/>
        <v>-12088</v>
      </c>
      <c r="R14" s="101">
        <f t="shared" si="0"/>
        <v>22.430000000000007</v>
      </c>
      <c r="S14" s="100">
        <f t="shared" si="0"/>
        <v>-43</v>
      </c>
      <c r="T14" s="101">
        <f t="shared" si="0"/>
        <v>-3.0000000000000027E-2</v>
      </c>
    </row>
    <row r="15" spans="1:20">
      <c r="A15" s="98"/>
      <c r="B15" s="102" t="s">
        <v>22</v>
      </c>
      <c r="C15" s="103">
        <f t="shared" ref="C15:T15" si="1">SUM(C10:C14)</f>
        <v>2087830</v>
      </c>
      <c r="D15" s="104">
        <f t="shared" si="1"/>
        <v>26979.379999999997</v>
      </c>
      <c r="E15" s="103">
        <f t="shared" si="1"/>
        <v>507394</v>
      </c>
      <c r="F15" s="104">
        <f t="shared" si="1"/>
        <v>7798.8200000000006</v>
      </c>
      <c r="G15" s="103">
        <f t="shared" si="1"/>
        <v>25100</v>
      </c>
      <c r="H15" s="104">
        <f t="shared" si="1"/>
        <v>614</v>
      </c>
      <c r="I15" s="103">
        <f t="shared" si="1"/>
        <v>1309345</v>
      </c>
      <c r="J15" s="104">
        <f t="shared" si="1"/>
        <v>15392.400000000001</v>
      </c>
      <c r="K15" s="103">
        <f t="shared" si="1"/>
        <v>246275</v>
      </c>
      <c r="L15" s="104">
        <f t="shared" si="1"/>
        <v>4783.8</v>
      </c>
      <c r="M15" s="103">
        <f t="shared" si="1"/>
        <v>20322</v>
      </c>
      <c r="N15" s="104">
        <f t="shared" si="1"/>
        <v>50.000000000000007</v>
      </c>
      <c r="O15" s="103">
        <f t="shared" si="1"/>
        <v>-778485</v>
      </c>
      <c r="P15" s="104">
        <f t="shared" si="1"/>
        <v>-11586.98</v>
      </c>
      <c r="Q15" s="103">
        <f t="shared" si="1"/>
        <v>-261119</v>
      </c>
      <c r="R15" s="104">
        <f t="shared" si="1"/>
        <v>-3015.02</v>
      </c>
      <c r="S15" s="103">
        <f t="shared" si="1"/>
        <v>-4778</v>
      </c>
      <c r="T15" s="104">
        <f t="shared" si="1"/>
        <v>-564</v>
      </c>
    </row>
    <row r="16" spans="1:20" s="97" customFormat="1">
      <c r="A16" s="703" t="s">
        <v>90</v>
      </c>
      <c r="B16" s="704"/>
      <c r="C16" s="103"/>
      <c r="D16" s="104"/>
      <c r="E16" s="103"/>
      <c r="F16" s="104"/>
      <c r="G16" s="103"/>
      <c r="H16" s="104"/>
      <c r="I16" s="103"/>
      <c r="J16" s="104"/>
      <c r="K16" s="103"/>
      <c r="L16" s="104"/>
      <c r="M16" s="103"/>
      <c r="N16" s="104"/>
      <c r="O16" s="103"/>
      <c r="P16" s="103"/>
      <c r="Q16" s="103"/>
      <c r="R16" s="103"/>
      <c r="S16" s="103"/>
      <c r="T16" s="103"/>
    </row>
    <row r="17" spans="1:20">
      <c r="A17" s="105">
        <v>1</v>
      </c>
      <c r="B17" s="106" t="s">
        <v>24</v>
      </c>
      <c r="C17" s="100">
        <v>338</v>
      </c>
      <c r="D17" s="101">
        <v>8.17</v>
      </c>
      <c r="E17" s="100">
        <v>2356</v>
      </c>
      <c r="F17" s="101">
        <v>28.84</v>
      </c>
      <c r="G17" s="100">
        <v>0</v>
      </c>
      <c r="H17" s="101">
        <v>0</v>
      </c>
      <c r="I17" s="100">
        <v>319</v>
      </c>
      <c r="J17" s="101">
        <v>7.99</v>
      </c>
      <c r="K17" s="100">
        <v>2350</v>
      </c>
      <c r="L17" s="101">
        <v>28.73</v>
      </c>
      <c r="M17" s="100">
        <v>0</v>
      </c>
      <c r="N17" s="101">
        <v>0</v>
      </c>
      <c r="O17" s="100">
        <f t="shared" ref="O17:T32" si="2">I17-C17</f>
        <v>-19</v>
      </c>
      <c r="P17" s="101">
        <f t="shared" si="2"/>
        <v>-0.17999999999999972</v>
      </c>
      <c r="Q17" s="100">
        <f t="shared" si="2"/>
        <v>-6</v>
      </c>
      <c r="R17" s="101">
        <f t="shared" si="2"/>
        <v>-0.10999999999999943</v>
      </c>
      <c r="S17" s="100">
        <f t="shared" si="2"/>
        <v>0</v>
      </c>
      <c r="T17" s="101">
        <f t="shared" si="2"/>
        <v>0</v>
      </c>
    </row>
    <row r="18" spans="1:20">
      <c r="A18" s="105">
        <v>2</v>
      </c>
      <c r="B18" s="106" t="s">
        <v>25</v>
      </c>
      <c r="C18" s="100">
        <v>4000</v>
      </c>
      <c r="D18" s="101">
        <v>100.08280000000001</v>
      </c>
      <c r="E18" s="100">
        <v>1640</v>
      </c>
      <c r="F18" s="101">
        <v>36.9</v>
      </c>
      <c r="G18" s="100">
        <v>49</v>
      </c>
      <c r="H18" s="101">
        <v>0.03</v>
      </c>
      <c r="I18" s="100">
        <v>10391</v>
      </c>
      <c r="J18" s="101">
        <v>156.38</v>
      </c>
      <c r="K18" s="100">
        <v>1858</v>
      </c>
      <c r="L18" s="101">
        <v>47.73</v>
      </c>
      <c r="M18" s="100">
        <v>0</v>
      </c>
      <c r="N18" s="101">
        <v>0</v>
      </c>
      <c r="O18" s="100">
        <f t="shared" si="2"/>
        <v>6391</v>
      </c>
      <c r="P18" s="101">
        <f t="shared" si="2"/>
        <v>56.297199999999989</v>
      </c>
      <c r="Q18" s="100">
        <f t="shared" si="2"/>
        <v>218</v>
      </c>
      <c r="R18" s="101">
        <f t="shared" si="2"/>
        <v>10.829999999999998</v>
      </c>
      <c r="S18" s="100">
        <f t="shared" si="2"/>
        <v>-49</v>
      </c>
      <c r="T18" s="101">
        <f t="shared" si="2"/>
        <v>-0.03</v>
      </c>
    </row>
    <row r="19" spans="1:20">
      <c r="A19" s="105">
        <v>3</v>
      </c>
      <c r="B19" s="106" t="s">
        <v>26</v>
      </c>
      <c r="C19" s="100">
        <v>25096</v>
      </c>
      <c r="D19" s="101">
        <v>344.06</v>
      </c>
      <c r="E19" s="100">
        <v>4300</v>
      </c>
      <c r="F19" s="101">
        <v>73.23</v>
      </c>
      <c r="G19" s="100">
        <v>0</v>
      </c>
      <c r="H19" s="101">
        <v>0</v>
      </c>
      <c r="I19" s="100">
        <v>26333</v>
      </c>
      <c r="J19" s="101">
        <v>355.99</v>
      </c>
      <c r="K19" s="100">
        <v>3357</v>
      </c>
      <c r="L19" s="101">
        <v>27</v>
      </c>
      <c r="M19" s="100">
        <v>0</v>
      </c>
      <c r="N19" s="101">
        <v>0</v>
      </c>
      <c r="O19" s="100">
        <f t="shared" si="2"/>
        <v>1237</v>
      </c>
      <c r="P19" s="101">
        <f t="shared" si="2"/>
        <v>11.930000000000007</v>
      </c>
      <c r="Q19" s="100">
        <f t="shared" si="2"/>
        <v>-943</v>
      </c>
      <c r="R19" s="101">
        <f t="shared" si="2"/>
        <v>-46.230000000000004</v>
      </c>
      <c r="S19" s="100">
        <f t="shared" si="2"/>
        <v>0</v>
      </c>
      <c r="T19" s="101">
        <f t="shared" si="2"/>
        <v>0</v>
      </c>
    </row>
    <row r="20" spans="1:20">
      <c r="A20" s="105">
        <v>4</v>
      </c>
      <c r="B20" s="106" t="s">
        <v>27</v>
      </c>
      <c r="C20" s="100">
        <v>50462</v>
      </c>
      <c r="D20" s="101">
        <v>1548.8</v>
      </c>
      <c r="E20" s="100">
        <v>2125</v>
      </c>
      <c r="F20" s="101">
        <v>52.411999999999999</v>
      </c>
      <c r="G20" s="100">
        <v>214</v>
      </c>
      <c r="H20" s="101">
        <v>1.03</v>
      </c>
      <c r="I20" s="100">
        <v>21193</v>
      </c>
      <c r="J20" s="101">
        <v>270.6925</v>
      </c>
      <c r="K20" s="100">
        <v>2480</v>
      </c>
      <c r="L20" s="101">
        <v>60.05</v>
      </c>
      <c r="M20" s="100">
        <v>222</v>
      </c>
      <c r="N20" s="101">
        <v>1.0538000000000001</v>
      </c>
      <c r="O20" s="100">
        <f t="shared" si="2"/>
        <v>-29269</v>
      </c>
      <c r="P20" s="101">
        <f t="shared" si="2"/>
        <v>-1278.1075000000001</v>
      </c>
      <c r="Q20" s="100">
        <f t="shared" si="2"/>
        <v>355</v>
      </c>
      <c r="R20" s="101">
        <f t="shared" si="2"/>
        <v>7.6379999999999981</v>
      </c>
      <c r="S20" s="100">
        <f t="shared" si="2"/>
        <v>8</v>
      </c>
      <c r="T20" s="101">
        <f t="shared" si="2"/>
        <v>2.3800000000000043E-2</v>
      </c>
    </row>
    <row r="21" spans="1:20">
      <c r="A21" s="105">
        <v>5</v>
      </c>
      <c r="B21" s="106" t="s">
        <v>28</v>
      </c>
      <c r="C21" s="100">
        <v>7893</v>
      </c>
      <c r="D21" s="101">
        <v>128.81</v>
      </c>
      <c r="E21" s="100">
        <v>2138</v>
      </c>
      <c r="F21" s="101">
        <v>52.17</v>
      </c>
      <c r="G21" s="100">
        <v>12</v>
      </c>
      <c r="H21" s="101">
        <v>0.16</v>
      </c>
      <c r="I21" s="100">
        <v>7122</v>
      </c>
      <c r="J21" s="101">
        <v>82.938400000000001</v>
      </c>
      <c r="K21" s="100">
        <v>2238</v>
      </c>
      <c r="L21" s="101">
        <v>55.17</v>
      </c>
      <c r="M21" s="100">
        <v>0</v>
      </c>
      <c r="N21" s="101">
        <v>0</v>
      </c>
      <c r="O21" s="100">
        <f t="shared" si="2"/>
        <v>-771</v>
      </c>
      <c r="P21" s="101">
        <f t="shared" si="2"/>
        <v>-45.871600000000001</v>
      </c>
      <c r="Q21" s="100">
        <f t="shared" si="2"/>
        <v>100</v>
      </c>
      <c r="R21" s="101">
        <f t="shared" si="2"/>
        <v>3</v>
      </c>
      <c r="S21" s="100">
        <f t="shared" si="2"/>
        <v>-12</v>
      </c>
      <c r="T21" s="101">
        <f t="shared" si="2"/>
        <v>-0.16</v>
      </c>
    </row>
    <row r="22" spans="1:20">
      <c r="A22" s="105">
        <v>6</v>
      </c>
      <c r="B22" s="106" t="s">
        <v>29</v>
      </c>
      <c r="C22" s="100">
        <v>8968</v>
      </c>
      <c r="D22" s="101">
        <v>172.06</v>
      </c>
      <c r="E22" s="100">
        <v>5914</v>
      </c>
      <c r="F22" s="101">
        <v>104.64</v>
      </c>
      <c r="G22" s="100">
        <v>3</v>
      </c>
      <c r="H22" s="101">
        <v>0.01</v>
      </c>
      <c r="I22" s="100">
        <v>2158</v>
      </c>
      <c r="J22" s="101">
        <v>43.087800000000001</v>
      </c>
      <c r="K22" s="100">
        <v>908</v>
      </c>
      <c r="L22" s="101">
        <v>53.253500000000003</v>
      </c>
      <c r="M22" s="100">
        <v>0</v>
      </c>
      <c r="N22" s="101">
        <v>0</v>
      </c>
      <c r="O22" s="100">
        <f t="shared" si="2"/>
        <v>-6810</v>
      </c>
      <c r="P22" s="101">
        <f t="shared" si="2"/>
        <v>-128.97219999999999</v>
      </c>
      <c r="Q22" s="100">
        <f t="shared" si="2"/>
        <v>-5006</v>
      </c>
      <c r="R22" s="101">
        <f t="shared" si="2"/>
        <v>-51.386499999999998</v>
      </c>
      <c r="S22" s="100">
        <f t="shared" si="2"/>
        <v>-3</v>
      </c>
      <c r="T22" s="101">
        <f t="shared" si="2"/>
        <v>-0.01</v>
      </c>
    </row>
    <row r="23" spans="1:20">
      <c r="A23" s="105">
        <v>7</v>
      </c>
      <c r="B23" s="106" t="s">
        <v>30</v>
      </c>
      <c r="C23" s="100">
        <v>2700</v>
      </c>
      <c r="D23" s="101">
        <v>71.010000000000005</v>
      </c>
      <c r="E23" s="100">
        <v>1299</v>
      </c>
      <c r="F23" s="101">
        <v>26.2</v>
      </c>
      <c r="G23" s="100">
        <v>4</v>
      </c>
      <c r="H23" s="101">
        <v>2.3E-3</v>
      </c>
      <c r="I23" s="100">
        <v>0</v>
      </c>
      <c r="J23" s="101">
        <v>0</v>
      </c>
      <c r="K23" s="100">
        <v>0</v>
      </c>
      <c r="L23" s="101">
        <v>0</v>
      </c>
      <c r="M23" s="100">
        <v>0</v>
      </c>
      <c r="N23" s="101">
        <v>0</v>
      </c>
      <c r="O23" s="100">
        <f t="shared" si="2"/>
        <v>-2700</v>
      </c>
      <c r="P23" s="101">
        <f t="shared" si="2"/>
        <v>-71.010000000000005</v>
      </c>
      <c r="Q23" s="100">
        <f t="shared" si="2"/>
        <v>-1299</v>
      </c>
      <c r="R23" s="101">
        <f t="shared" si="2"/>
        <v>-26.2</v>
      </c>
      <c r="S23" s="100">
        <f t="shared" si="2"/>
        <v>-4</v>
      </c>
      <c r="T23" s="101">
        <f t="shared" si="2"/>
        <v>-2.3E-3</v>
      </c>
    </row>
    <row r="24" spans="1:20">
      <c r="A24" s="105">
        <v>8</v>
      </c>
      <c r="B24" s="106" t="s">
        <v>31</v>
      </c>
      <c r="C24" s="100">
        <v>15539</v>
      </c>
      <c r="D24" s="101">
        <v>147.60759999999999</v>
      </c>
      <c r="E24" s="100">
        <v>4575</v>
      </c>
      <c r="F24" s="101">
        <v>73.762500000000003</v>
      </c>
      <c r="G24" s="100">
        <v>391</v>
      </c>
      <c r="H24" s="101">
        <v>2.0099999999999998</v>
      </c>
      <c r="I24" s="100">
        <v>17784</v>
      </c>
      <c r="J24" s="101">
        <v>185.06780000000001</v>
      </c>
      <c r="K24" s="100">
        <v>4575</v>
      </c>
      <c r="L24" s="101">
        <v>187.7131</v>
      </c>
      <c r="M24" s="100">
        <v>113</v>
      </c>
      <c r="N24" s="101">
        <v>0.85070000000000001</v>
      </c>
      <c r="O24" s="100">
        <f t="shared" si="2"/>
        <v>2245</v>
      </c>
      <c r="P24" s="101">
        <f t="shared" si="2"/>
        <v>37.460200000000015</v>
      </c>
      <c r="Q24" s="100">
        <f t="shared" si="2"/>
        <v>0</v>
      </c>
      <c r="R24" s="101">
        <f t="shared" si="2"/>
        <v>113.95059999999999</v>
      </c>
      <c r="S24" s="100">
        <f t="shared" si="2"/>
        <v>-278</v>
      </c>
      <c r="T24" s="101">
        <f t="shared" si="2"/>
        <v>-1.1592999999999998</v>
      </c>
    </row>
    <row r="25" spans="1:20">
      <c r="A25" s="105">
        <v>9</v>
      </c>
      <c r="B25" s="106" t="s">
        <v>32</v>
      </c>
      <c r="C25" s="100">
        <v>33312</v>
      </c>
      <c r="D25" s="101">
        <v>302.61</v>
      </c>
      <c r="E25" s="100">
        <v>11615</v>
      </c>
      <c r="F25" s="101">
        <v>808.43740000000003</v>
      </c>
      <c r="G25" s="100">
        <v>1174</v>
      </c>
      <c r="H25" s="101">
        <v>1.0656000000000001</v>
      </c>
      <c r="I25" s="100">
        <v>38450</v>
      </c>
      <c r="J25" s="101">
        <v>317.72739999999999</v>
      </c>
      <c r="K25" s="100">
        <v>13347</v>
      </c>
      <c r="L25" s="101">
        <v>768.30679999999995</v>
      </c>
      <c r="M25" s="100">
        <v>1189</v>
      </c>
      <c r="N25" s="101">
        <v>0.79139999999999999</v>
      </c>
      <c r="O25" s="100">
        <f t="shared" si="2"/>
        <v>5138</v>
      </c>
      <c r="P25" s="101">
        <f t="shared" si="2"/>
        <v>15.117399999999975</v>
      </c>
      <c r="Q25" s="100">
        <f t="shared" si="2"/>
        <v>1732</v>
      </c>
      <c r="R25" s="101">
        <f t="shared" si="2"/>
        <v>-40.130600000000072</v>
      </c>
      <c r="S25" s="100">
        <f t="shared" si="2"/>
        <v>15</v>
      </c>
      <c r="T25" s="101">
        <f t="shared" si="2"/>
        <v>-0.27420000000000011</v>
      </c>
    </row>
    <row r="26" spans="1:20">
      <c r="A26" s="105">
        <v>10</v>
      </c>
      <c r="B26" s="106" t="s">
        <v>33</v>
      </c>
      <c r="C26" s="100">
        <v>2635</v>
      </c>
      <c r="D26" s="101">
        <v>69.676199999999994</v>
      </c>
      <c r="E26" s="100">
        <v>1037</v>
      </c>
      <c r="F26" s="101">
        <v>50.908900000000003</v>
      </c>
      <c r="G26" s="100">
        <v>0</v>
      </c>
      <c r="H26" s="101">
        <v>0</v>
      </c>
      <c r="I26" s="100">
        <v>2702</v>
      </c>
      <c r="J26" s="101">
        <v>73.528899999999993</v>
      </c>
      <c r="K26" s="100">
        <v>0</v>
      </c>
      <c r="L26" s="101">
        <v>0</v>
      </c>
      <c r="M26" s="100">
        <v>0</v>
      </c>
      <c r="N26" s="101">
        <v>0</v>
      </c>
      <c r="O26" s="100">
        <f t="shared" si="2"/>
        <v>67</v>
      </c>
      <c r="P26" s="101">
        <f t="shared" si="2"/>
        <v>3.8526999999999987</v>
      </c>
      <c r="Q26" s="100">
        <f t="shared" si="2"/>
        <v>-1037</v>
      </c>
      <c r="R26" s="101">
        <f t="shared" si="2"/>
        <v>-50.908900000000003</v>
      </c>
      <c r="S26" s="100">
        <f t="shared" si="2"/>
        <v>0</v>
      </c>
      <c r="T26" s="101">
        <f t="shared" si="2"/>
        <v>0</v>
      </c>
    </row>
    <row r="27" spans="1:20">
      <c r="A27" s="105">
        <v>11</v>
      </c>
      <c r="B27" s="106" t="s">
        <v>34</v>
      </c>
      <c r="C27" s="100">
        <v>21320</v>
      </c>
      <c r="D27" s="101">
        <v>273.56</v>
      </c>
      <c r="E27" s="100">
        <v>2450</v>
      </c>
      <c r="F27" s="101">
        <v>32.3065</v>
      </c>
      <c r="G27" s="100">
        <v>402</v>
      </c>
      <c r="H27" s="101">
        <v>0.40960000000000002</v>
      </c>
      <c r="I27" s="100">
        <v>15169</v>
      </c>
      <c r="J27" s="101">
        <v>234.90719999999999</v>
      </c>
      <c r="K27" s="100">
        <v>2320</v>
      </c>
      <c r="L27" s="101">
        <v>43.7014</v>
      </c>
      <c r="M27" s="100">
        <v>308</v>
      </c>
      <c r="N27" s="101">
        <v>0.33939999999999998</v>
      </c>
      <c r="O27" s="100">
        <f t="shared" si="2"/>
        <v>-6151</v>
      </c>
      <c r="P27" s="101">
        <f t="shared" si="2"/>
        <v>-38.652800000000013</v>
      </c>
      <c r="Q27" s="100">
        <f t="shared" si="2"/>
        <v>-130</v>
      </c>
      <c r="R27" s="101">
        <f t="shared" si="2"/>
        <v>11.3949</v>
      </c>
      <c r="S27" s="100">
        <f t="shared" si="2"/>
        <v>-94</v>
      </c>
      <c r="T27" s="101">
        <f t="shared" si="2"/>
        <v>-7.020000000000004E-2</v>
      </c>
    </row>
    <row r="28" spans="1:20">
      <c r="A28" s="105">
        <v>12</v>
      </c>
      <c r="B28" s="106" t="s">
        <v>35</v>
      </c>
      <c r="C28" s="100">
        <v>0</v>
      </c>
      <c r="D28" s="101">
        <v>0</v>
      </c>
      <c r="E28" s="100">
        <v>18</v>
      </c>
      <c r="F28" s="101">
        <v>0.36</v>
      </c>
      <c r="G28" s="100">
        <v>0</v>
      </c>
      <c r="H28" s="101">
        <v>0</v>
      </c>
      <c r="I28" s="100">
        <v>4</v>
      </c>
      <c r="J28" s="101">
        <v>4.4999999999999998E-2</v>
      </c>
      <c r="K28" s="100">
        <v>30</v>
      </c>
      <c r="L28" s="101">
        <v>0.67</v>
      </c>
      <c r="M28" s="100">
        <v>0</v>
      </c>
      <c r="N28" s="101">
        <v>0</v>
      </c>
      <c r="O28" s="100">
        <f t="shared" si="2"/>
        <v>4</v>
      </c>
      <c r="P28" s="101">
        <f t="shared" si="2"/>
        <v>4.4999999999999998E-2</v>
      </c>
      <c r="Q28" s="100">
        <f t="shared" si="2"/>
        <v>12</v>
      </c>
      <c r="R28" s="101">
        <f t="shared" si="2"/>
        <v>0.31000000000000005</v>
      </c>
      <c r="S28" s="100">
        <f t="shared" si="2"/>
        <v>0</v>
      </c>
      <c r="T28" s="101">
        <f t="shared" si="2"/>
        <v>0</v>
      </c>
    </row>
    <row r="29" spans="1:20">
      <c r="A29" s="105">
        <v>13</v>
      </c>
      <c r="B29" s="106" t="s">
        <v>36</v>
      </c>
      <c r="C29" s="100">
        <v>3540</v>
      </c>
      <c r="D29" s="101">
        <v>32.25</v>
      </c>
      <c r="E29" s="100">
        <v>556</v>
      </c>
      <c r="F29" s="101">
        <v>2.74</v>
      </c>
      <c r="G29" s="100">
        <v>6</v>
      </c>
      <c r="H29" s="101">
        <v>0.02</v>
      </c>
      <c r="I29" s="100">
        <v>8215</v>
      </c>
      <c r="J29" s="101">
        <v>125.1</v>
      </c>
      <c r="K29" s="100">
        <v>500</v>
      </c>
      <c r="L29" s="101">
        <v>9.4</v>
      </c>
      <c r="M29" s="100">
        <v>0</v>
      </c>
      <c r="N29" s="101">
        <v>0</v>
      </c>
      <c r="O29" s="100">
        <f t="shared" si="2"/>
        <v>4675</v>
      </c>
      <c r="P29" s="101">
        <f t="shared" si="2"/>
        <v>92.85</v>
      </c>
      <c r="Q29" s="100">
        <f t="shared" si="2"/>
        <v>-56</v>
      </c>
      <c r="R29" s="101">
        <f t="shared" si="2"/>
        <v>6.66</v>
      </c>
      <c r="S29" s="100">
        <f t="shared" si="2"/>
        <v>-6</v>
      </c>
      <c r="T29" s="101">
        <f t="shared" si="2"/>
        <v>-0.02</v>
      </c>
    </row>
    <row r="30" spans="1:20">
      <c r="A30" s="105">
        <v>14</v>
      </c>
      <c r="B30" s="106" t="s">
        <v>37</v>
      </c>
      <c r="C30" s="100">
        <v>46222</v>
      </c>
      <c r="D30" s="101">
        <v>651.01</v>
      </c>
      <c r="E30" s="100">
        <v>7764</v>
      </c>
      <c r="F30" s="101">
        <v>134.19</v>
      </c>
      <c r="G30" s="100">
        <v>287</v>
      </c>
      <c r="H30" s="101">
        <v>1.64</v>
      </c>
      <c r="I30" s="100">
        <v>48221</v>
      </c>
      <c r="J30" s="101">
        <v>689.09533799999997</v>
      </c>
      <c r="K30" s="100">
        <v>8060</v>
      </c>
      <c r="L30" s="101">
        <v>146.60650000000001</v>
      </c>
      <c r="M30" s="100">
        <v>0</v>
      </c>
      <c r="N30" s="101">
        <v>0</v>
      </c>
      <c r="O30" s="100">
        <f t="shared" si="2"/>
        <v>1999</v>
      </c>
      <c r="P30" s="101">
        <f t="shared" si="2"/>
        <v>38.085337999999979</v>
      </c>
      <c r="Q30" s="100">
        <f t="shared" si="2"/>
        <v>296</v>
      </c>
      <c r="R30" s="101">
        <f t="shared" si="2"/>
        <v>12.416500000000013</v>
      </c>
      <c r="S30" s="100">
        <f t="shared" si="2"/>
        <v>-287</v>
      </c>
      <c r="T30" s="101">
        <f t="shared" si="2"/>
        <v>-1.64</v>
      </c>
    </row>
    <row r="31" spans="1:20">
      <c r="A31" s="105">
        <v>15</v>
      </c>
      <c r="B31" s="106" t="s">
        <v>38</v>
      </c>
      <c r="C31" s="100">
        <v>0</v>
      </c>
      <c r="D31" s="101">
        <v>0</v>
      </c>
      <c r="E31" s="100">
        <v>246</v>
      </c>
      <c r="F31" s="101">
        <v>7.65</v>
      </c>
      <c r="G31" s="100">
        <v>0</v>
      </c>
      <c r="H31" s="101">
        <v>0</v>
      </c>
      <c r="I31" s="100">
        <v>0</v>
      </c>
      <c r="J31" s="101">
        <v>0</v>
      </c>
      <c r="K31" s="100">
        <v>174</v>
      </c>
      <c r="L31" s="101">
        <v>8.15</v>
      </c>
      <c r="M31" s="100">
        <v>0</v>
      </c>
      <c r="N31" s="101">
        <v>0</v>
      </c>
      <c r="O31" s="100">
        <f t="shared" si="2"/>
        <v>0</v>
      </c>
      <c r="P31" s="101">
        <f t="shared" si="2"/>
        <v>0</v>
      </c>
      <c r="Q31" s="100">
        <f t="shared" si="2"/>
        <v>-72</v>
      </c>
      <c r="R31" s="101">
        <f t="shared" si="2"/>
        <v>0.5</v>
      </c>
      <c r="S31" s="100">
        <f t="shared" si="2"/>
        <v>0</v>
      </c>
      <c r="T31" s="101">
        <f t="shared" si="2"/>
        <v>0</v>
      </c>
    </row>
    <row r="32" spans="1:20">
      <c r="A32" s="105">
        <v>16</v>
      </c>
      <c r="B32" s="106" t="s">
        <v>39</v>
      </c>
      <c r="C32" s="100">
        <v>91853</v>
      </c>
      <c r="D32" s="101">
        <v>2466.3136</v>
      </c>
      <c r="E32" s="100">
        <v>2146</v>
      </c>
      <c r="F32" s="101">
        <v>71.447199999999995</v>
      </c>
      <c r="G32" s="100">
        <v>5</v>
      </c>
      <c r="H32" s="101">
        <v>0.74490000000000001</v>
      </c>
      <c r="I32" s="100">
        <v>94795</v>
      </c>
      <c r="J32" s="101">
        <v>2290.9391500000002</v>
      </c>
      <c r="K32" s="100">
        <v>4729</v>
      </c>
      <c r="L32" s="101">
        <v>156.05463</v>
      </c>
      <c r="M32" s="100">
        <v>0</v>
      </c>
      <c r="N32" s="101">
        <v>0</v>
      </c>
      <c r="O32" s="100">
        <f t="shared" si="2"/>
        <v>2942</v>
      </c>
      <c r="P32" s="101">
        <f t="shared" si="2"/>
        <v>-175.3744499999998</v>
      </c>
      <c r="Q32" s="100">
        <f t="shared" si="2"/>
        <v>2583</v>
      </c>
      <c r="R32" s="101">
        <f t="shared" si="2"/>
        <v>84.607430000000008</v>
      </c>
      <c r="S32" s="100">
        <f t="shared" si="2"/>
        <v>-5</v>
      </c>
      <c r="T32" s="101">
        <f t="shared" si="2"/>
        <v>-0.74490000000000001</v>
      </c>
    </row>
    <row r="33" spans="1:20">
      <c r="A33" s="105"/>
      <c r="B33" s="107" t="s">
        <v>40</v>
      </c>
      <c r="C33" s="103">
        <f t="shared" ref="C33:T33" si="3">SUM(C17:C32)</f>
        <v>313878</v>
      </c>
      <c r="D33" s="104">
        <f t="shared" si="3"/>
        <v>6316.020199999999</v>
      </c>
      <c r="E33" s="103">
        <f t="shared" si="3"/>
        <v>50179</v>
      </c>
      <c r="F33" s="104">
        <f t="shared" si="3"/>
        <v>1556.1944999999998</v>
      </c>
      <c r="G33" s="103">
        <f t="shared" si="3"/>
        <v>2547</v>
      </c>
      <c r="H33" s="104">
        <f t="shared" si="3"/>
        <v>7.1223999999999998</v>
      </c>
      <c r="I33" s="103">
        <f t="shared" si="3"/>
        <v>292856</v>
      </c>
      <c r="J33" s="104">
        <f t="shared" si="3"/>
        <v>4833.4894880000002</v>
      </c>
      <c r="K33" s="103">
        <f t="shared" si="3"/>
        <v>46926</v>
      </c>
      <c r="L33" s="104">
        <f t="shared" si="3"/>
        <v>1592.5359300000002</v>
      </c>
      <c r="M33" s="103">
        <f t="shared" si="3"/>
        <v>1832</v>
      </c>
      <c r="N33" s="104">
        <f t="shared" si="3"/>
        <v>3.0352999999999999</v>
      </c>
      <c r="O33" s="103">
        <f t="shared" si="3"/>
        <v>-21022</v>
      </c>
      <c r="P33" s="103">
        <f t="shared" si="3"/>
        <v>-1482.5307119999998</v>
      </c>
      <c r="Q33" s="103">
        <f t="shared" si="3"/>
        <v>-3253</v>
      </c>
      <c r="R33" s="103">
        <f t="shared" si="3"/>
        <v>36.341429999999932</v>
      </c>
      <c r="S33" s="103">
        <f t="shared" si="3"/>
        <v>-715</v>
      </c>
      <c r="T33" s="103">
        <f t="shared" si="3"/>
        <v>-4.0870999999999995</v>
      </c>
    </row>
    <row r="34" spans="1:20" s="97" customFormat="1">
      <c r="A34" s="108" t="s">
        <v>41</v>
      </c>
      <c r="B34" s="107" t="s">
        <v>42</v>
      </c>
      <c r="C34" s="103"/>
      <c r="D34" s="104"/>
      <c r="E34" s="103"/>
      <c r="F34" s="104"/>
      <c r="G34" s="103"/>
      <c r="H34" s="104"/>
      <c r="I34" s="103"/>
      <c r="J34" s="104"/>
      <c r="K34" s="103"/>
      <c r="L34" s="104"/>
      <c r="M34" s="103"/>
      <c r="N34" s="104"/>
      <c r="O34" s="103"/>
      <c r="P34" s="103"/>
      <c r="Q34" s="103"/>
      <c r="R34" s="103"/>
      <c r="S34" s="103"/>
      <c r="T34" s="103"/>
    </row>
    <row r="35" spans="1:20">
      <c r="A35" s="105">
        <v>1</v>
      </c>
      <c r="B35" s="106" t="s">
        <v>43</v>
      </c>
      <c r="C35" s="100">
        <v>105272</v>
      </c>
      <c r="D35" s="101">
        <v>1319.68</v>
      </c>
      <c r="E35" s="100">
        <v>5658</v>
      </c>
      <c r="F35" s="101">
        <v>79.16</v>
      </c>
      <c r="G35" s="100">
        <v>22</v>
      </c>
      <c r="H35" s="101">
        <v>0.01</v>
      </c>
      <c r="I35" s="100">
        <v>110415</v>
      </c>
      <c r="J35" s="101">
        <v>1354.43</v>
      </c>
      <c r="K35" s="100">
        <v>5942</v>
      </c>
      <c r="L35" s="101">
        <v>85.64</v>
      </c>
      <c r="M35" s="100">
        <v>10</v>
      </c>
      <c r="N35" s="101">
        <v>3.0000000000000001E-3</v>
      </c>
      <c r="O35" s="100">
        <f t="shared" ref="O35:T50" si="4">I35-C35</f>
        <v>5143</v>
      </c>
      <c r="P35" s="101">
        <f t="shared" si="4"/>
        <v>34.75</v>
      </c>
      <c r="Q35" s="100">
        <f t="shared" si="4"/>
        <v>284</v>
      </c>
      <c r="R35" s="101">
        <f t="shared" si="4"/>
        <v>6.480000000000004</v>
      </c>
      <c r="S35" s="100">
        <f t="shared" si="4"/>
        <v>-12</v>
      </c>
      <c r="T35" s="101">
        <f t="shared" si="4"/>
        <v>-7.0000000000000001E-3</v>
      </c>
    </row>
    <row r="36" spans="1:20">
      <c r="A36" s="105">
        <v>2</v>
      </c>
      <c r="B36" s="106" t="s">
        <v>44</v>
      </c>
      <c r="C36" s="100">
        <v>110778</v>
      </c>
      <c r="D36" s="101">
        <v>500.71069999999997</v>
      </c>
      <c r="E36" s="100">
        <v>65316</v>
      </c>
      <c r="F36" s="101">
        <v>206.0762</v>
      </c>
      <c r="G36" s="100">
        <v>0</v>
      </c>
      <c r="H36" s="101">
        <v>0</v>
      </c>
      <c r="I36" s="100">
        <v>232198</v>
      </c>
      <c r="J36" s="101">
        <v>762.12559999999996</v>
      </c>
      <c r="K36" s="100">
        <v>141206</v>
      </c>
      <c r="L36" s="101">
        <v>358.10899999999998</v>
      </c>
      <c r="M36" s="100">
        <v>0</v>
      </c>
      <c r="N36" s="101">
        <v>0</v>
      </c>
      <c r="O36" s="100">
        <f t="shared" si="4"/>
        <v>121420</v>
      </c>
      <c r="P36" s="101">
        <f t="shared" si="4"/>
        <v>261.41489999999999</v>
      </c>
      <c r="Q36" s="100">
        <f t="shared" si="4"/>
        <v>75890</v>
      </c>
      <c r="R36" s="101">
        <f t="shared" si="4"/>
        <v>152.03279999999998</v>
      </c>
      <c r="S36" s="100">
        <f t="shared" si="4"/>
        <v>0</v>
      </c>
      <c r="T36" s="101">
        <f t="shared" si="4"/>
        <v>0</v>
      </c>
    </row>
    <row r="37" spans="1:20">
      <c r="A37" s="105">
        <v>3</v>
      </c>
      <c r="B37" s="106" t="s">
        <v>45</v>
      </c>
      <c r="C37" s="100">
        <v>9262</v>
      </c>
      <c r="D37" s="101">
        <v>102.2484</v>
      </c>
      <c r="E37" s="100">
        <v>27</v>
      </c>
      <c r="F37" s="101">
        <v>0.32</v>
      </c>
      <c r="G37" s="100">
        <v>9</v>
      </c>
      <c r="H37" s="101">
        <v>1E-3</v>
      </c>
      <c r="I37" s="100">
        <v>9262</v>
      </c>
      <c r="J37" s="101">
        <v>102.25</v>
      </c>
      <c r="K37" s="100">
        <v>27</v>
      </c>
      <c r="L37" s="101">
        <v>0.32</v>
      </c>
      <c r="M37" s="100">
        <v>0</v>
      </c>
      <c r="N37" s="101">
        <v>0</v>
      </c>
      <c r="O37" s="100">
        <f t="shared" si="4"/>
        <v>0</v>
      </c>
      <c r="P37" s="101">
        <f t="shared" si="4"/>
        <v>1.5999999999962711E-3</v>
      </c>
      <c r="Q37" s="100">
        <f t="shared" si="4"/>
        <v>0</v>
      </c>
      <c r="R37" s="101">
        <f t="shared" si="4"/>
        <v>0</v>
      </c>
      <c r="S37" s="100">
        <f t="shared" si="4"/>
        <v>-9</v>
      </c>
      <c r="T37" s="101">
        <f t="shared" si="4"/>
        <v>-1E-3</v>
      </c>
    </row>
    <row r="38" spans="1:20">
      <c r="A38" s="105">
        <v>4</v>
      </c>
      <c r="B38" s="106" t="s">
        <v>46</v>
      </c>
      <c r="C38" s="100">
        <v>2035</v>
      </c>
      <c r="D38" s="101">
        <v>13.36</v>
      </c>
      <c r="E38" s="100">
        <v>16</v>
      </c>
      <c r="F38" s="101">
        <v>1.1399999999999999</v>
      </c>
      <c r="G38" s="100">
        <v>0</v>
      </c>
      <c r="H38" s="101">
        <v>0</v>
      </c>
      <c r="I38" s="100">
        <v>1747</v>
      </c>
      <c r="J38" s="101">
        <v>12.299313700000001</v>
      </c>
      <c r="K38" s="100">
        <v>11</v>
      </c>
      <c r="L38" s="101">
        <v>0.44900000000000001</v>
      </c>
      <c r="M38" s="100">
        <v>0</v>
      </c>
      <c r="N38" s="101">
        <v>0</v>
      </c>
      <c r="O38" s="100">
        <f t="shared" si="4"/>
        <v>-288</v>
      </c>
      <c r="P38" s="101">
        <f t="shared" si="4"/>
        <v>-1.0606862999999986</v>
      </c>
      <c r="Q38" s="100">
        <f t="shared" si="4"/>
        <v>-5</v>
      </c>
      <c r="R38" s="101">
        <f t="shared" si="4"/>
        <v>-0.69099999999999984</v>
      </c>
      <c r="S38" s="100">
        <f t="shared" si="4"/>
        <v>0</v>
      </c>
      <c r="T38" s="101">
        <f t="shared" si="4"/>
        <v>0</v>
      </c>
    </row>
    <row r="39" spans="1:20">
      <c r="A39" s="105">
        <v>5</v>
      </c>
      <c r="B39" s="106" t="s">
        <v>47</v>
      </c>
      <c r="C39" s="100">
        <v>0</v>
      </c>
      <c r="D39" s="101">
        <v>0</v>
      </c>
      <c r="E39" s="100">
        <v>7</v>
      </c>
      <c r="F39" s="101">
        <v>0.03</v>
      </c>
      <c r="G39" s="100">
        <v>0</v>
      </c>
      <c r="H39" s="101">
        <v>0</v>
      </c>
      <c r="I39" s="100">
        <v>0</v>
      </c>
      <c r="J39" s="101">
        <v>0</v>
      </c>
      <c r="K39" s="100">
        <v>1</v>
      </c>
      <c r="L39" s="101">
        <v>3.5000000000000003E-2</v>
      </c>
      <c r="M39" s="100">
        <v>0</v>
      </c>
      <c r="N39" s="101">
        <v>0</v>
      </c>
      <c r="O39" s="100">
        <f t="shared" si="4"/>
        <v>0</v>
      </c>
      <c r="P39" s="101">
        <f t="shared" si="4"/>
        <v>0</v>
      </c>
      <c r="Q39" s="100">
        <f t="shared" si="4"/>
        <v>-6</v>
      </c>
      <c r="R39" s="101">
        <f t="shared" si="4"/>
        <v>5.0000000000000044E-3</v>
      </c>
      <c r="S39" s="100">
        <f t="shared" si="4"/>
        <v>0</v>
      </c>
      <c r="T39" s="101">
        <f t="shared" si="4"/>
        <v>0</v>
      </c>
    </row>
    <row r="40" spans="1:20">
      <c r="A40" s="105">
        <v>6</v>
      </c>
      <c r="B40" s="106" t="s">
        <v>48</v>
      </c>
      <c r="C40" s="100">
        <v>33236</v>
      </c>
      <c r="D40" s="101">
        <v>396.55</v>
      </c>
      <c r="E40" s="100">
        <v>712</v>
      </c>
      <c r="F40" s="101">
        <v>10.69</v>
      </c>
      <c r="G40" s="100">
        <v>0</v>
      </c>
      <c r="H40" s="101">
        <v>0</v>
      </c>
      <c r="I40" s="100">
        <v>37625</v>
      </c>
      <c r="J40" s="101">
        <v>467.28</v>
      </c>
      <c r="K40" s="100">
        <v>926</v>
      </c>
      <c r="L40" s="101">
        <v>14.13</v>
      </c>
      <c r="M40" s="100">
        <v>0</v>
      </c>
      <c r="N40" s="101">
        <v>0</v>
      </c>
      <c r="O40" s="100">
        <f t="shared" si="4"/>
        <v>4389</v>
      </c>
      <c r="P40" s="101">
        <f t="shared" si="4"/>
        <v>70.729999999999961</v>
      </c>
      <c r="Q40" s="100">
        <f t="shared" si="4"/>
        <v>214</v>
      </c>
      <c r="R40" s="101">
        <f t="shared" si="4"/>
        <v>3.4400000000000013</v>
      </c>
      <c r="S40" s="100">
        <f t="shared" si="4"/>
        <v>0</v>
      </c>
      <c r="T40" s="101">
        <f t="shared" si="4"/>
        <v>0</v>
      </c>
    </row>
    <row r="41" spans="1:20">
      <c r="A41" s="105">
        <v>7</v>
      </c>
      <c r="B41" s="106" t="s">
        <v>49</v>
      </c>
      <c r="C41" s="100">
        <v>0</v>
      </c>
      <c r="D41" s="101">
        <v>0</v>
      </c>
      <c r="E41" s="100">
        <v>0</v>
      </c>
      <c r="F41" s="101">
        <v>0</v>
      </c>
      <c r="G41" s="100">
        <v>0</v>
      </c>
      <c r="H41" s="101">
        <v>0</v>
      </c>
      <c r="I41" s="100">
        <v>0</v>
      </c>
      <c r="J41" s="101">
        <v>0</v>
      </c>
      <c r="K41" s="100">
        <v>0</v>
      </c>
      <c r="L41" s="101">
        <v>0</v>
      </c>
      <c r="M41" s="100">
        <v>0</v>
      </c>
      <c r="N41" s="101">
        <v>0</v>
      </c>
      <c r="O41" s="100">
        <f t="shared" si="4"/>
        <v>0</v>
      </c>
      <c r="P41" s="101">
        <f t="shared" si="4"/>
        <v>0</v>
      </c>
      <c r="Q41" s="100">
        <f t="shared" si="4"/>
        <v>0</v>
      </c>
      <c r="R41" s="101">
        <f t="shared" si="4"/>
        <v>0</v>
      </c>
      <c r="S41" s="100">
        <f t="shared" si="4"/>
        <v>0</v>
      </c>
      <c r="T41" s="101">
        <f t="shared" si="4"/>
        <v>0</v>
      </c>
    </row>
    <row r="42" spans="1:20">
      <c r="A42" s="105">
        <v>8</v>
      </c>
      <c r="B42" s="106" t="s">
        <v>50</v>
      </c>
      <c r="C42" s="100">
        <v>1480</v>
      </c>
      <c r="D42" s="101">
        <v>9.42</v>
      </c>
      <c r="E42" s="100">
        <v>455</v>
      </c>
      <c r="F42" s="101">
        <v>32.64</v>
      </c>
      <c r="G42" s="100">
        <v>0</v>
      </c>
      <c r="H42" s="101">
        <v>0</v>
      </c>
      <c r="I42" s="100">
        <v>2033</v>
      </c>
      <c r="J42" s="101">
        <v>22.28</v>
      </c>
      <c r="K42" s="100">
        <v>2829</v>
      </c>
      <c r="L42" s="101">
        <v>35.44</v>
      </c>
      <c r="M42" s="100">
        <v>33</v>
      </c>
      <c r="N42" s="101">
        <v>0.09</v>
      </c>
      <c r="O42" s="100">
        <f t="shared" si="4"/>
        <v>553</v>
      </c>
      <c r="P42" s="101">
        <f t="shared" si="4"/>
        <v>12.860000000000001</v>
      </c>
      <c r="Q42" s="100">
        <f t="shared" si="4"/>
        <v>2374</v>
      </c>
      <c r="R42" s="101">
        <f t="shared" si="4"/>
        <v>2.7999999999999972</v>
      </c>
      <c r="S42" s="100">
        <f t="shared" si="4"/>
        <v>33</v>
      </c>
      <c r="T42" s="101">
        <f t="shared" si="4"/>
        <v>0.09</v>
      </c>
    </row>
    <row r="43" spans="1:20">
      <c r="A43" s="105">
        <v>9</v>
      </c>
      <c r="B43" s="106" t="s">
        <v>51</v>
      </c>
      <c r="C43" s="100">
        <v>4591</v>
      </c>
      <c r="D43" s="101">
        <v>53.115000000000002</v>
      </c>
      <c r="E43" s="100">
        <v>39</v>
      </c>
      <c r="F43" s="101">
        <v>0.2167</v>
      </c>
      <c r="G43" s="100">
        <v>0</v>
      </c>
      <c r="H43" s="101">
        <v>0</v>
      </c>
      <c r="I43" s="100">
        <v>4602</v>
      </c>
      <c r="J43" s="101">
        <v>51.817100000000003</v>
      </c>
      <c r="K43" s="100">
        <v>33</v>
      </c>
      <c r="L43" s="101">
        <v>0.17949999999999999</v>
      </c>
      <c r="M43" s="100">
        <v>0</v>
      </c>
      <c r="N43" s="101">
        <v>0</v>
      </c>
      <c r="O43" s="100">
        <f t="shared" si="4"/>
        <v>11</v>
      </c>
      <c r="P43" s="101">
        <f t="shared" si="4"/>
        <v>-1.2978999999999985</v>
      </c>
      <c r="Q43" s="100">
        <f t="shared" si="4"/>
        <v>-6</v>
      </c>
      <c r="R43" s="101">
        <f t="shared" si="4"/>
        <v>-3.7200000000000011E-2</v>
      </c>
      <c r="S43" s="100">
        <f t="shared" si="4"/>
        <v>0</v>
      </c>
      <c r="T43" s="101">
        <f t="shared" si="4"/>
        <v>0</v>
      </c>
    </row>
    <row r="44" spans="1:20">
      <c r="A44" s="105">
        <v>10</v>
      </c>
      <c r="B44" s="106" t="s">
        <v>52</v>
      </c>
      <c r="C44" s="100">
        <v>131354</v>
      </c>
      <c r="D44" s="101">
        <v>404.34690000000001</v>
      </c>
      <c r="E44" s="100">
        <v>21161</v>
      </c>
      <c r="F44" s="101">
        <v>37.479300000000002</v>
      </c>
      <c r="G44" s="100">
        <v>0</v>
      </c>
      <c r="H44" s="101">
        <v>0</v>
      </c>
      <c r="I44" s="100">
        <v>153668</v>
      </c>
      <c r="J44" s="101">
        <v>368.89729999999997</v>
      </c>
      <c r="K44" s="100">
        <v>17735</v>
      </c>
      <c r="L44" s="101">
        <v>32.300600000000003</v>
      </c>
      <c r="M44" s="100">
        <v>0</v>
      </c>
      <c r="N44" s="101">
        <v>0</v>
      </c>
      <c r="O44" s="100">
        <f t="shared" si="4"/>
        <v>22314</v>
      </c>
      <c r="P44" s="101">
        <f t="shared" si="4"/>
        <v>-35.449600000000032</v>
      </c>
      <c r="Q44" s="100">
        <f t="shared" si="4"/>
        <v>-3426</v>
      </c>
      <c r="R44" s="101">
        <f t="shared" si="4"/>
        <v>-5.1786999999999992</v>
      </c>
      <c r="S44" s="100">
        <f t="shared" si="4"/>
        <v>0</v>
      </c>
      <c r="T44" s="101">
        <f t="shared" si="4"/>
        <v>0</v>
      </c>
    </row>
    <row r="45" spans="1:20">
      <c r="A45" s="105">
        <v>11</v>
      </c>
      <c r="B45" s="106" t="s">
        <v>53</v>
      </c>
      <c r="C45" s="100">
        <v>12292</v>
      </c>
      <c r="D45" s="101">
        <v>113.04</v>
      </c>
      <c r="E45" s="100">
        <v>280</v>
      </c>
      <c r="F45" s="101">
        <v>2.88</v>
      </c>
      <c r="G45" s="100">
        <v>0</v>
      </c>
      <c r="H45" s="101">
        <v>0</v>
      </c>
      <c r="I45" s="100">
        <v>13801</v>
      </c>
      <c r="J45" s="101">
        <v>126.69</v>
      </c>
      <c r="K45" s="100">
        <v>258</v>
      </c>
      <c r="L45" s="101">
        <v>2.94</v>
      </c>
      <c r="M45" s="100">
        <v>0</v>
      </c>
      <c r="N45" s="101">
        <v>0</v>
      </c>
      <c r="O45" s="100">
        <f t="shared" si="4"/>
        <v>1509</v>
      </c>
      <c r="P45" s="101">
        <f t="shared" si="4"/>
        <v>13.649999999999991</v>
      </c>
      <c r="Q45" s="100">
        <f t="shared" si="4"/>
        <v>-22</v>
      </c>
      <c r="R45" s="101">
        <f t="shared" si="4"/>
        <v>6.0000000000000053E-2</v>
      </c>
      <c r="S45" s="100">
        <f t="shared" si="4"/>
        <v>0</v>
      </c>
      <c r="T45" s="101">
        <f t="shared" si="4"/>
        <v>0</v>
      </c>
    </row>
    <row r="46" spans="1:20">
      <c r="A46" s="105">
        <v>12</v>
      </c>
      <c r="B46" s="106" t="s">
        <v>54</v>
      </c>
      <c r="C46" s="100">
        <v>1938</v>
      </c>
      <c r="D46" s="101">
        <v>15.729699999999999</v>
      </c>
      <c r="E46" s="100">
        <v>54</v>
      </c>
      <c r="F46" s="101">
        <v>0.72399999999999998</v>
      </c>
      <c r="G46" s="100">
        <v>5</v>
      </c>
      <c r="H46" s="101">
        <v>2.5999999999999999E-3</v>
      </c>
      <c r="I46" s="100">
        <v>3189</v>
      </c>
      <c r="J46" s="101">
        <v>25.939299999999999</v>
      </c>
      <c r="K46" s="100">
        <v>67</v>
      </c>
      <c r="L46" s="101">
        <v>1.0767</v>
      </c>
      <c r="M46" s="100">
        <v>8</v>
      </c>
      <c r="N46" s="101">
        <v>7.7999999999999996E-3</v>
      </c>
      <c r="O46" s="100">
        <f t="shared" si="4"/>
        <v>1251</v>
      </c>
      <c r="P46" s="101">
        <f t="shared" si="4"/>
        <v>10.2096</v>
      </c>
      <c r="Q46" s="100">
        <f t="shared" si="4"/>
        <v>13</v>
      </c>
      <c r="R46" s="101">
        <f t="shared" si="4"/>
        <v>0.35270000000000001</v>
      </c>
      <c r="S46" s="100">
        <f t="shared" si="4"/>
        <v>3</v>
      </c>
      <c r="T46" s="101">
        <f t="shared" si="4"/>
        <v>5.1999999999999998E-3</v>
      </c>
    </row>
    <row r="47" spans="1:20">
      <c r="A47" s="105">
        <v>13</v>
      </c>
      <c r="B47" s="106" t="s">
        <v>55</v>
      </c>
      <c r="C47" s="100">
        <v>21361</v>
      </c>
      <c r="D47" s="101">
        <v>382.64229999999998</v>
      </c>
      <c r="E47" s="100">
        <v>1916</v>
      </c>
      <c r="F47" s="101">
        <v>24.732500000000002</v>
      </c>
      <c r="G47" s="100">
        <v>0</v>
      </c>
      <c r="H47" s="101">
        <v>0</v>
      </c>
      <c r="I47" s="100">
        <v>292852</v>
      </c>
      <c r="J47" s="101">
        <v>819.3125</v>
      </c>
      <c r="K47" s="100">
        <v>135298</v>
      </c>
      <c r="L47" s="101">
        <v>225.74199999999999</v>
      </c>
      <c r="M47" s="100">
        <v>0</v>
      </c>
      <c r="N47" s="101">
        <v>0</v>
      </c>
      <c r="O47" s="100">
        <f t="shared" si="4"/>
        <v>271491</v>
      </c>
      <c r="P47" s="101">
        <f t="shared" si="4"/>
        <v>436.67020000000002</v>
      </c>
      <c r="Q47" s="100">
        <f t="shared" si="4"/>
        <v>133382</v>
      </c>
      <c r="R47" s="101">
        <f t="shared" si="4"/>
        <v>201.0095</v>
      </c>
      <c r="S47" s="100">
        <f t="shared" si="4"/>
        <v>0</v>
      </c>
      <c r="T47" s="101">
        <f t="shared" si="4"/>
        <v>0</v>
      </c>
    </row>
    <row r="48" spans="1:20">
      <c r="A48" s="105">
        <v>14</v>
      </c>
      <c r="B48" s="106" t="s">
        <v>56</v>
      </c>
      <c r="C48" s="100">
        <v>34773</v>
      </c>
      <c r="D48" s="101">
        <v>614.52970000000005</v>
      </c>
      <c r="E48" s="100">
        <v>1174</v>
      </c>
      <c r="F48" s="101">
        <v>27.579599999999999</v>
      </c>
      <c r="G48" s="100">
        <v>0</v>
      </c>
      <c r="H48" s="101">
        <v>0</v>
      </c>
      <c r="I48" s="100">
        <v>33209</v>
      </c>
      <c r="J48" s="101">
        <v>579.00559999999996</v>
      </c>
      <c r="K48" s="100">
        <v>953</v>
      </c>
      <c r="L48" s="101">
        <v>547.48789999999997</v>
      </c>
      <c r="M48" s="100">
        <v>0</v>
      </c>
      <c r="N48" s="101">
        <v>0</v>
      </c>
      <c r="O48" s="100">
        <f t="shared" si="4"/>
        <v>-1564</v>
      </c>
      <c r="P48" s="101">
        <f t="shared" si="4"/>
        <v>-35.524100000000089</v>
      </c>
      <c r="Q48" s="100">
        <f t="shared" si="4"/>
        <v>-221</v>
      </c>
      <c r="R48" s="101">
        <f t="shared" si="4"/>
        <v>519.90829999999994</v>
      </c>
      <c r="S48" s="100">
        <f t="shared" si="4"/>
        <v>0</v>
      </c>
      <c r="T48" s="101">
        <f t="shared" si="4"/>
        <v>0</v>
      </c>
    </row>
    <row r="49" spans="1:20">
      <c r="A49" s="105">
        <v>15</v>
      </c>
      <c r="B49" s="106" t="s">
        <v>57</v>
      </c>
      <c r="C49" s="100">
        <v>19449</v>
      </c>
      <c r="D49" s="101">
        <v>646.29999999999995</v>
      </c>
      <c r="E49" s="100">
        <v>15564</v>
      </c>
      <c r="F49" s="101">
        <v>64.12</v>
      </c>
      <c r="G49" s="100">
        <v>0</v>
      </c>
      <c r="H49" s="101">
        <v>0</v>
      </c>
      <c r="I49" s="100">
        <v>17525</v>
      </c>
      <c r="J49" s="101">
        <v>546.17999999999995</v>
      </c>
      <c r="K49" s="100">
        <v>19569</v>
      </c>
      <c r="L49" s="101">
        <v>71.48</v>
      </c>
      <c r="M49" s="100">
        <v>0</v>
      </c>
      <c r="N49" s="101">
        <v>0</v>
      </c>
      <c r="O49" s="100">
        <f t="shared" si="4"/>
        <v>-1924</v>
      </c>
      <c r="P49" s="101">
        <f t="shared" si="4"/>
        <v>-100.12</v>
      </c>
      <c r="Q49" s="100">
        <f t="shared" si="4"/>
        <v>4005</v>
      </c>
      <c r="R49" s="101">
        <f t="shared" si="4"/>
        <v>7.3599999999999994</v>
      </c>
      <c r="S49" s="100">
        <f t="shared" si="4"/>
        <v>0</v>
      </c>
      <c r="T49" s="101">
        <f t="shared" si="4"/>
        <v>0</v>
      </c>
    </row>
    <row r="50" spans="1:20">
      <c r="A50" s="105">
        <v>16</v>
      </c>
      <c r="B50" s="106" t="s">
        <v>58</v>
      </c>
      <c r="C50" s="100">
        <v>21489</v>
      </c>
      <c r="D50" s="101">
        <v>1151.1790000000001</v>
      </c>
      <c r="E50" s="100">
        <v>11282</v>
      </c>
      <c r="F50" s="101">
        <v>216.78</v>
      </c>
      <c r="G50" s="100">
        <v>0</v>
      </c>
      <c r="H50" s="101">
        <v>0</v>
      </c>
      <c r="I50" s="100">
        <v>23151</v>
      </c>
      <c r="J50" s="101">
        <v>1241.6427000000001</v>
      </c>
      <c r="K50" s="100">
        <v>11574</v>
      </c>
      <c r="L50" s="101">
        <v>264.72000000000003</v>
      </c>
      <c r="M50" s="100">
        <v>0</v>
      </c>
      <c r="N50" s="101">
        <v>0</v>
      </c>
      <c r="O50" s="100">
        <f t="shared" si="4"/>
        <v>1662</v>
      </c>
      <c r="P50" s="101">
        <f t="shared" si="4"/>
        <v>90.463700000000017</v>
      </c>
      <c r="Q50" s="100">
        <f t="shared" si="4"/>
        <v>292</v>
      </c>
      <c r="R50" s="101">
        <f t="shared" si="4"/>
        <v>47.940000000000026</v>
      </c>
      <c r="S50" s="100">
        <f t="shared" si="4"/>
        <v>0</v>
      </c>
      <c r="T50" s="101">
        <f t="shared" si="4"/>
        <v>0</v>
      </c>
    </row>
    <row r="51" spans="1:20">
      <c r="A51" s="105">
        <v>17</v>
      </c>
      <c r="B51" s="106" t="s">
        <v>59</v>
      </c>
      <c r="C51" s="100">
        <v>62926</v>
      </c>
      <c r="D51" s="101">
        <v>363.35</v>
      </c>
      <c r="E51" s="100">
        <v>0</v>
      </c>
      <c r="F51" s="101">
        <v>0</v>
      </c>
      <c r="G51" s="100">
        <v>0</v>
      </c>
      <c r="H51" s="101">
        <v>0</v>
      </c>
      <c r="I51" s="100">
        <v>0</v>
      </c>
      <c r="J51" s="101">
        <v>0</v>
      </c>
      <c r="K51" s="100">
        <v>5</v>
      </c>
      <c r="L51" s="101">
        <v>0.2</v>
      </c>
      <c r="M51" s="100">
        <v>0</v>
      </c>
      <c r="N51" s="101">
        <v>0</v>
      </c>
      <c r="O51" s="100">
        <f t="shared" ref="O51:T52" si="5">I51-C51</f>
        <v>-62926</v>
      </c>
      <c r="P51" s="101">
        <f t="shared" si="5"/>
        <v>-363.35</v>
      </c>
      <c r="Q51" s="100">
        <f t="shared" si="5"/>
        <v>5</v>
      </c>
      <c r="R51" s="101">
        <f t="shared" si="5"/>
        <v>0.2</v>
      </c>
      <c r="S51" s="100">
        <f t="shared" si="5"/>
        <v>0</v>
      </c>
      <c r="T51" s="101">
        <f t="shared" si="5"/>
        <v>0</v>
      </c>
    </row>
    <row r="52" spans="1:20">
      <c r="A52" s="105">
        <v>18</v>
      </c>
      <c r="B52" s="106" t="s">
        <v>60</v>
      </c>
      <c r="C52" s="100">
        <v>0</v>
      </c>
      <c r="D52" s="101">
        <v>0</v>
      </c>
      <c r="E52" s="100">
        <v>0</v>
      </c>
      <c r="F52" s="101">
        <v>0</v>
      </c>
      <c r="G52" s="100">
        <v>0</v>
      </c>
      <c r="H52" s="101">
        <v>0</v>
      </c>
      <c r="I52" s="100">
        <v>0</v>
      </c>
      <c r="J52" s="101">
        <v>0</v>
      </c>
      <c r="K52" s="100">
        <v>415</v>
      </c>
      <c r="L52" s="101">
        <v>0.90810000000000002</v>
      </c>
      <c r="M52" s="100">
        <v>0</v>
      </c>
      <c r="N52" s="101">
        <v>0</v>
      </c>
      <c r="O52" s="100">
        <f t="shared" si="5"/>
        <v>0</v>
      </c>
      <c r="P52" s="101">
        <f t="shared" si="5"/>
        <v>0</v>
      </c>
      <c r="Q52" s="100">
        <f t="shared" si="5"/>
        <v>415</v>
      </c>
      <c r="R52" s="101">
        <f t="shared" si="5"/>
        <v>0.90810000000000002</v>
      </c>
      <c r="S52" s="100">
        <f t="shared" si="5"/>
        <v>0</v>
      </c>
      <c r="T52" s="101">
        <f t="shared" si="5"/>
        <v>0</v>
      </c>
    </row>
    <row r="53" spans="1:20" s="97" customFormat="1">
      <c r="A53" s="108"/>
      <c r="B53" s="107" t="s">
        <v>61</v>
      </c>
      <c r="C53" s="103">
        <f t="shared" ref="C53:T53" si="6">SUM(C35:C52)</f>
        <v>572236</v>
      </c>
      <c r="D53" s="104">
        <f t="shared" si="6"/>
        <v>6086.2016999999996</v>
      </c>
      <c r="E53" s="103">
        <f t="shared" si="6"/>
        <v>123661</v>
      </c>
      <c r="F53" s="104">
        <f t="shared" si="6"/>
        <v>704.56829999999991</v>
      </c>
      <c r="G53" s="103">
        <f t="shared" si="6"/>
        <v>36</v>
      </c>
      <c r="H53" s="104">
        <f t="shared" si="6"/>
        <v>1.3599999999999999E-2</v>
      </c>
      <c r="I53" s="103">
        <f t="shared" si="6"/>
        <v>935277</v>
      </c>
      <c r="J53" s="104">
        <f t="shared" si="6"/>
        <v>6480.1494137000009</v>
      </c>
      <c r="K53" s="103">
        <f t="shared" si="6"/>
        <v>336849</v>
      </c>
      <c r="L53" s="104">
        <f t="shared" si="6"/>
        <v>1641.1578000000002</v>
      </c>
      <c r="M53" s="103">
        <f t="shared" si="6"/>
        <v>51</v>
      </c>
      <c r="N53" s="104">
        <f t="shared" si="6"/>
        <v>0.1008</v>
      </c>
      <c r="O53" s="103">
        <f t="shared" si="6"/>
        <v>363041</v>
      </c>
      <c r="P53" s="104">
        <f t="shared" si="6"/>
        <v>393.94771369999989</v>
      </c>
      <c r="Q53" s="103">
        <f t="shared" si="6"/>
        <v>213188</v>
      </c>
      <c r="R53" s="104">
        <f t="shared" si="6"/>
        <v>936.58950000000004</v>
      </c>
      <c r="S53" s="103">
        <f t="shared" si="6"/>
        <v>15</v>
      </c>
      <c r="T53" s="104">
        <f t="shared" si="6"/>
        <v>8.7199999999999986E-2</v>
      </c>
    </row>
    <row r="54" spans="1:20" s="97" customFormat="1">
      <c r="A54" s="108" t="s">
        <v>62</v>
      </c>
      <c r="B54" s="107" t="s">
        <v>63</v>
      </c>
      <c r="C54" s="103"/>
      <c r="D54" s="104"/>
      <c r="E54" s="103"/>
      <c r="F54" s="104"/>
      <c r="G54" s="103"/>
      <c r="H54" s="104"/>
      <c r="I54" s="103"/>
      <c r="J54" s="104"/>
      <c r="K54" s="103"/>
      <c r="L54" s="104"/>
      <c r="M54" s="103"/>
      <c r="N54" s="104"/>
      <c r="O54" s="103"/>
      <c r="P54" s="103"/>
      <c r="Q54" s="103"/>
      <c r="R54" s="103"/>
      <c r="S54" s="103"/>
      <c r="T54" s="103"/>
    </row>
    <row r="55" spans="1:20">
      <c r="A55" s="105">
        <v>1</v>
      </c>
      <c r="B55" s="106" t="s">
        <v>64</v>
      </c>
      <c r="C55" s="100">
        <v>196486</v>
      </c>
      <c r="D55" s="101">
        <v>2126.08</v>
      </c>
      <c r="E55" s="100">
        <v>97236</v>
      </c>
      <c r="F55" s="101">
        <v>1031.21</v>
      </c>
      <c r="G55" s="100">
        <v>0</v>
      </c>
      <c r="H55" s="101">
        <v>0</v>
      </c>
      <c r="I55" s="100">
        <v>228330</v>
      </c>
      <c r="J55" s="101">
        <v>2547.54</v>
      </c>
      <c r="K55" s="100">
        <v>97448</v>
      </c>
      <c r="L55" s="101">
        <v>1034.9100000000001</v>
      </c>
      <c r="M55" s="100">
        <v>0</v>
      </c>
      <c r="N55" s="101">
        <v>0</v>
      </c>
      <c r="O55" s="100">
        <f t="shared" ref="O55:T57" si="7">I55-C55</f>
        <v>31844</v>
      </c>
      <c r="P55" s="101">
        <f t="shared" si="7"/>
        <v>421.46000000000004</v>
      </c>
      <c r="Q55" s="100">
        <f t="shared" si="7"/>
        <v>212</v>
      </c>
      <c r="R55" s="101">
        <f t="shared" si="7"/>
        <v>3.7000000000000455</v>
      </c>
      <c r="S55" s="100">
        <f t="shared" si="7"/>
        <v>0</v>
      </c>
      <c r="T55" s="101">
        <f t="shared" si="7"/>
        <v>0</v>
      </c>
    </row>
    <row r="56" spans="1:20">
      <c r="A56" s="105">
        <v>2</v>
      </c>
      <c r="B56" s="106" t="s">
        <v>65</v>
      </c>
      <c r="C56" s="100">
        <v>570938</v>
      </c>
      <c r="D56" s="101">
        <v>5067.66</v>
      </c>
      <c r="E56" s="100">
        <v>84456</v>
      </c>
      <c r="F56" s="101">
        <v>695.87</v>
      </c>
      <c r="G56" s="100">
        <v>0</v>
      </c>
      <c r="H56" s="101">
        <v>0</v>
      </c>
      <c r="I56" s="100">
        <v>560867</v>
      </c>
      <c r="J56" s="101">
        <v>5167.95</v>
      </c>
      <c r="K56" s="100">
        <v>96683</v>
      </c>
      <c r="L56" s="101">
        <v>813.6</v>
      </c>
      <c r="M56" s="100">
        <v>0</v>
      </c>
      <c r="N56" s="101">
        <v>0</v>
      </c>
      <c r="O56" s="100">
        <f t="shared" si="7"/>
        <v>-10071</v>
      </c>
      <c r="P56" s="101">
        <f t="shared" si="7"/>
        <v>100.28999999999996</v>
      </c>
      <c r="Q56" s="100">
        <f t="shared" si="7"/>
        <v>12227</v>
      </c>
      <c r="R56" s="101">
        <f t="shared" si="7"/>
        <v>117.73000000000002</v>
      </c>
      <c r="S56" s="100">
        <f t="shared" si="7"/>
        <v>0</v>
      </c>
      <c r="T56" s="101">
        <f t="shared" si="7"/>
        <v>0</v>
      </c>
    </row>
    <row r="57" spans="1:20">
      <c r="A57" s="105">
        <v>3</v>
      </c>
      <c r="B57" s="106" t="s">
        <v>66</v>
      </c>
      <c r="C57" s="100">
        <v>311605</v>
      </c>
      <c r="D57" s="101">
        <v>2644.9782</v>
      </c>
      <c r="E57" s="100">
        <v>156258</v>
      </c>
      <c r="F57" s="101">
        <v>1173.8145999999999</v>
      </c>
      <c r="G57" s="100">
        <v>60</v>
      </c>
      <c r="H57" s="101">
        <v>7.1099999999999997E-2</v>
      </c>
      <c r="I57" s="100">
        <v>312228</v>
      </c>
      <c r="J57" s="101">
        <v>3003.2003</v>
      </c>
      <c r="K57" s="100">
        <v>156231</v>
      </c>
      <c r="L57" s="101">
        <v>1220.3974000000001</v>
      </c>
      <c r="M57" s="100">
        <v>75</v>
      </c>
      <c r="N57" s="101">
        <v>0.58899999999999997</v>
      </c>
      <c r="O57" s="100">
        <f t="shared" si="7"/>
        <v>623</v>
      </c>
      <c r="P57" s="101">
        <f t="shared" si="7"/>
        <v>358.22209999999995</v>
      </c>
      <c r="Q57" s="100">
        <f t="shared" si="7"/>
        <v>-27</v>
      </c>
      <c r="R57" s="101">
        <f t="shared" si="7"/>
        <v>46.582800000000134</v>
      </c>
      <c r="S57" s="100">
        <f t="shared" si="7"/>
        <v>15</v>
      </c>
      <c r="T57" s="101">
        <f t="shared" si="7"/>
        <v>0.51790000000000003</v>
      </c>
    </row>
    <row r="58" spans="1:20">
      <c r="A58" s="105"/>
      <c r="B58" s="109" t="s">
        <v>67</v>
      </c>
      <c r="C58" s="103">
        <f t="shared" ref="C58:T58" si="8">SUM(C55:C57)</f>
        <v>1079029</v>
      </c>
      <c r="D58" s="104">
        <f t="shared" si="8"/>
        <v>9838.7181999999993</v>
      </c>
      <c r="E58" s="103">
        <f t="shared" si="8"/>
        <v>337950</v>
      </c>
      <c r="F58" s="104">
        <f t="shared" si="8"/>
        <v>2900.8945999999996</v>
      </c>
      <c r="G58" s="103">
        <f t="shared" si="8"/>
        <v>60</v>
      </c>
      <c r="H58" s="104">
        <f t="shared" si="8"/>
        <v>7.1099999999999997E-2</v>
      </c>
      <c r="I58" s="103">
        <f t="shared" si="8"/>
        <v>1101425</v>
      </c>
      <c r="J58" s="104">
        <f t="shared" si="8"/>
        <v>10718.6903</v>
      </c>
      <c r="K58" s="103">
        <f t="shared" si="8"/>
        <v>350362</v>
      </c>
      <c r="L58" s="104">
        <f t="shared" si="8"/>
        <v>3068.9074000000001</v>
      </c>
      <c r="M58" s="103">
        <f t="shared" si="8"/>
        <v>75</v>
      </c>
      <c r="N58" s="104">
        <f t="shared" si="8"/>
        <v>0.58899999999999997</v>
      </c>
      <c r="O58" s="103">
        <f t="shared" si="8"/>
        <v>22396</v>
      </c>
      <c r="P58" s="103">
        <f t="shared" si="8"/>
        <v>879.97209999999995</v>
      </c>
      <c r="Q58" s="103">
        <f t="shared" si="8"/>
        <v>12412</v>
      </c>
      <c r="R58" s="103">
        <f t="shared" si="8"/>
        <v>168.0128000000002</v>
      </c>
      <c r="S58" s="103">
        <f t="shared" si="8"/>
        <v>15</v>
      </c>
      <c r="T58" s="103">
        <f t="shared" si="8"/>
        <v>0.51790000000000003</v>
      </c>
    </row>
    <row r="59" spans="1:20" s="97" customFormat="1">
      <c r="A59" s="705" t="s">
        <v>68</v>
      </c>
      <c r="B59" s="706"/>
      <c r="C59" s="103">
        <f t="shared" ref="C59:T59" si="9">C15+C33+C53</f>
        <v>2973944</v>
      </c>
      <c r="D59" s="104">
        <f t="shared" si="9"/>
        <v>39381.601899999994</v>
      </c>
      <c r="E59" s="103">
        <f t="shared" si="9"/>
        <v>681234</v>
      </c>
      <c r="F59" s="104">
        <f t="shared" si="9"/>
        <v>10059.5828</v>
      </c>
      <c r="G59" s="103">
        <f t="shared" si="9"/>
        <v>27683</v>
      </c>
      <c r="H59" s="104">
        <f t="shared" si="9"/>
        <v>621.13599999999997</v>
      </c>
      <c r="I59" s="103">
        <f t="shared" si="9"/>
        <v>2537478</v>
      </c>
      <c r="J59" s="104">
        <f t="shared" si="9"/>
        <v>26706.038901700002</v>
      </c>
      <c r="K59" s="103">
        <f t="shared" si="9"/>
        <v>630050</v>
      </c>
      <c r="L59" s="104">
        <f t="shared" si="9"/>
        <v>8017.4937300000001</v>
      </c>
      <c r="M59" s="103">
        <f t="shared" si="9"/>
        <v>22205</v>
      </c>
      <c r="N59" s="104">
        <f t="shared" si="9"/>
        <v>53.136100000000006</v>
      </c>
      <c r="O59" s="103">
        <f t="shared" si="9"/>
        <v>-436466</v>
      </c>
      <c r="P59" s="104">
        <f t="shared" si="9"/>
        <v>-12675.5629983</v>
      </c>
      <c r="Q59" s="103">
        <f t="shared" si="9"/>
        <v>-51184</v>
      </c>
      <c r="R59" s="104">
        <f t="shared" si="9"/>
        <v>-2042.08907</v>
      </c>
      <c r="S59" s="103">
        <f t="shared" si="9"/>
        <v>-5478</v>
      </c>
      <c r="T59" s="104">
        <f t="shared" si="9"/>
        <v>-567.99989999999991</v>
      </c>
    </row>
    <row r="60" spans="1:20" s="97" customFormat="1">
      <c r="A60" s="705" t="s">
        <v>129</v>
      </c>
      <c r="B60" s="706"/>
      <c r="C60" s="103">
        <f>C59+C58</f>
        <v>4052973</v>
      </c>
      <c r="D60" s="104">
        <f t="shared" ref="D60:T60" si="10">D59+D58</f>
        <v>49220.320099999997</v>
      </c>
      <c r="E60" s="103">
        <f t="shared" si="10"/>
        <v>1019184</v>
      </c>
      <c r="F60" s="104">
        <f t="shared" si="10"/>
        <v>12960.4774</v>
      </c>
      <c r="G60" s="103">
        <f t="shared" si="10"/>
        <v>27743</v>
      </c>
      <c r="H60" s="104">
        <f t="shared" si="10"/>
        <v>621.20709999999997</v>
      </c>
      <c r="I60" s="103">
        <f t="shared" si="10"/>
        <v>3638903</v>
      </c>
      <c r="J60" s="104">
        <f t="shared" si="10"/>
        <v>37424.7292017</v>
      </c>
      <c r="K60" s="103">
        <f t="shared" si="10"/>
        <v>980412</v>
      </c>
      <c r="L60" s="104">
        <f t="shared" si="10"/>
        <v>11086.40113</v>
      </c>
      <c r="M60" s="103">
        <f t="shared" si="10"/>
        <v>22280</v>
      </c>
      <c r="N60" s="104">
        <f t="shared" si="10"/>
        <v>53.725100000000005</v>
      </c>
      <c r="O60" s="103">
        <f t="shared" si="10"/>
        <v>-414070</v>
      </c>
      <c r="P60" s="104">
        <f t="shared" si="10"/>
        <v>-11795.590898300001</v>
      </c>
      <c r="Q60" s="103">
        <f t="shared" si="10"/>
        <v>-38772</v>
      </c>
      <c r="R60" s="104">
        <f t="shared" si="10"/>
        <v>-1874.0762699999998</v>
      </c>
      <c r="S60" s="103">
        <f t="shared" si="10"/>
        <v>-5463</v>
      </c>
      <c r="T60" s="104">
        <f t="shared" si="10"/>
        <v>-567.48199999999986</v>
      </c>
    </row>
    <row r="61" spans="1:20">
      <c r="A61" s="105" t="s">
        <v>70</v>
      </c>
      <c r="B61" s="109" t="s">
        <v>71</v>
      </c>
      <c r="C61" s="100"/>
      <c r="D61" s="101"/>
      <c r="E61" s="100"/>
      <c r="F61" s="101"/>
      <c r="G61" s="100"/>
      <c r="H61" s="101"/>
      <c r="I61" s="100"/>
      <c r="J61" s="101"/>
      <c r="K61" s="100"/>
      <c r="L61" s="101">
        <v>0</v>
      </c>
      <c r="M61" s="100"/>
      <c r="N61" s="101"/>
      <c r="O61" s="100"/>
      <c r="P61" s="100"/>
      <c r="Q61" s="100"/>
      <c r="R61" s="100"/>
      <c r="S61" s="100"/>
      <c r="T61" s="100"/>
    </row>
    <row r="62" spans="1:20">
      <c r="A62" s="105">
        <v>1</v>
      </c>
      <c r="B62" s="106" t="s">
        <v>72</v>
      </c>
      <c r="C62" s="100">
        <v>309825</v>
      </c>
      <c r="D62" s="101">
        <v>1393.3761999999999</v>
      </c>
      <c r="E62" s="100">
        <v>27831</v>
      </c>
      <c r="F62" s="101">
        <v>125.1626</v>
      </c>
      <c r="G62" s="100">
        <v>0</v>
      </c>
      <c r="H62" s="101">
        <v>0</v>
      </c>
      <c r="I62" s="100">
        <v>309825</v>
      </c>
      <c r="J62" s="101">
        <v>1393.38</v>
      </c>
      <c r="K62" s="100">
        <v>27831</v>
      </c>
      <c r="L62" s="101">
        <v>125.16</v>
      </c>
      <c r="M62" s="100">
        <v>0</v>
      </c>
      <c r="N62" s="101">
        <v>0</v>
      </c>
      <c r="O62" s="100">
        <f t="shared" ref="O62:T64" si="11">I62-C62</f>
        <v>0</v>
      </c>
      <c r="P62" s="101">
        <f t="shared" si="11"/>
        <v>3.8000000001829903E-3</v>
      </c>
      <c r="Q62" s="100">
        <f t="shared" si="11"/>
        <v>0</v>
      </c>
      <c r="R62" s="101">
        <f t="shared" si="11"/>
        <v>-2.6000000000010459E-3</v>
      </c>
      <c r="S62" s="100">
        <f t="shared" si="11"/>
        <v>0</v>
      </c>
      <c r="T62" s="101">
        <f t="shared" si="11"/>
        <v>0</v>
      </c>
    </row>
    <row r="63" spans="1:20">
      <c r="A63" s="105">
        <v>2</v>
      </c>
      <c r="B63" s="106" t="s">
        <v>73</v>
      </c>
      <c r="C63" s="100">
        <v>1645174</v>
      </c>
      <c r="D63" s="101">
        <v>8708.8822999999993</v>
      </c>
      <c r="E63" s="100">
        <v>312809</v>
      </c>
      <c r="F63" s="101">
        <v>1446.72</v>
      </c>
      <c r="G63" s="100">
        <v>0</v>
      </c>
      <c r="H63" s="101">
        <v>0</v>
      </c>
      <c r="I63" s="100">
        <v>1613956</v>
      </c>
      <c r="J63" s="101">
        <v>8155.6720999999998</v>
      </c>
      <c r="K63" s="100">
        <v>325777</v>
      </c>
      <c r="L63" s="101">
        <v>1497.71</v>
      </c>
      <c r="M63" s="100">
        <v>0</v>
      </c>
      <c r="N63" s="101">
        <v>0</v>
      </c>
      <c r="O63" s="100">
        <f t="shared" si="11"/>
        <v>-31218</v>
      </c>
      <c r="P63" s="101">
        <f t="shared" si="11"/>
        <v>-553.21019999999953</v>
      </c>
      <c r="Q63" s="100">
        <f t="shared" si="11"/>
        <v>12968</v>
      </c>
      <c r="R63" s="101">
        <f t="shared" si="11"/>
        <v>50.990000000000009</v>
      </c>
      <c r="S63" s="100">
        <f t="shared" si="11"/>
        <v>0</v>
      </c>
      <c r="T63" s="101">
        <f t="shared" si="11"/>
        <v>0</v>
      </c>
    </row>
    <row r="64" spans="1:20">
      <c r="A64" s="105">
        <v>3</v>
      </c>
      <c r="B64" s="106" t="s">
        <v>74</v>
      </c>
      <c r="C64" s="100">
        <v>0</v>
      </c>
      <c r="D64" s="101">
        <v>0</v>
      </c>
      <c r="E64" s="100">
        <v>0</v>
      </c>
      <c r="F64" s="101">
        <v>0</v>
      </c>
      <c r="G64" s="100">
        <v>0</v>
      </c>
      <c r="H64" s="101">
        <v>0</v>
      </c>
      <c r="I64" s="100">
        <v>0</v>
      </c>
      <c r="J64" s="101">
        <v>0</v>
      </c>
      <c r="K64" s="100">
        <v>0</v>
      </c>
      <c r="L64" s="101">
        <v>0</v>
      </c>
      <c r="M64" s="100">
        <v>0</v>
      </c>
      <c r="N64" s="101">
        <v>0</v>
      </c>
      <c r="O64" s="100">
        <f t="shared" si="11"/>
        <v>0</v>
      </c>
      <c r="P64" s="101">
        <f t="shared" si="11"/>
        <v>0</v>
      </c>
      <c r="Q64" s="100">
        <f t="shared" si="11"/>
        <v>0</v>
      </c>
      <c r="R64" s="101">
        <f t="shared" si="11"/>
        <v>0</v>
      </c>
      <c r="S64" s="100">
        <f t="shared" si="11"/>
        <v>0</v>
      </c>
      <c r="T64" s="101">
        <f t="shared" si="11"/>
        <v>0</v>
      </c>
    </row>
    <row r="65" spans="1:20">
      <c r="A65" s="105"/>
      <c r="B65" s="109" t="s">
        <v>75</v>
      </c>
      <c r="C65" s="103">
        <f>SUM(C62:C64)</f>
        <v>1954999</v>
      </c>
      <c r="D65" s="104">
        <f t="shared" ref="D65:T65" si="12">SUM(D62:D64)</f>
        <v>10102.2585</v>
      </c>
      <c r="E65" s="103">
        <f t="shared" si="12"/>
        <v>340640</v>
      </c>
      <c r="F65" s="104">
        <f t="shared" si="12"/>
        <v>1571.8825999999999</v>
      </c>
      <c r="G65" s="103">
        <f t="shared" si="12"/>
        <v>0</v>
      </c>
      <c r="H65" s="104">
        <f t="shared" si="12"/>
        <v>0</v>
      </c>
      <c r="I65" s="103">
        <f t="shared" si="12"/>
        <v>1923781</v>
      </c>
      <c r="J65" s="104">
        <f t="shared" si="12"/>
        <v>9549.0521000000008</v>
      </c>
      <c r="K65" s="103">
        <f t="shared" si="12"/>
        <v>353608</v>
      </c>
      <c r="L65" s="104">
        <f t="shared" si="12"/>
        <v>1622.8700000000001</v>
      </c>
      <c r="M65" s="103">
        <f t="shared" si="12"/>
        <v>0</v>
      </c>
      <c r="N65" s="104">
        <f t="shared" si="12"/>
        <v>0</v>
      </c>
      <c r="O65" s="103">
        <f t="shared" si="12"/>
        <v>-31218</v>
      </c>
      <c r="P65" s="104">
        <f t="shared" si="12"/>
        <v>-553.20639999999935</v>
      </c>
      <c r="Q65" s="103">
        <f t="shared" si="12"/>
        <v>12968</v>
      </c>
      <c r="R65" s="104">
        <f t="shared" si="12"/>
        <v>50.987400000000008</v>
      </c>
      <c r="S65" s="103">
        <f t="shared" si="12"/>
        <v>0</v>
      </c>
      <c r="T65" s="104">
        <f t="shared" si="12"/>
        <v>0</v>
      </c>
    </row>
    <row r="66" spans="1:20" s="97" customFormat="1">
      <c r="A66" s="108" t="s">
        <v>76</v>
      </c>
      <c r="B66" s="110" t="s">
        <v>77</v>
      </c>
      <c r="C66" s="100">
        <v>0</v>
      </c>
      <c r="D66" s="101">
        <v>0</v>
      </c>
      <c r="E66" s="100">
        <v>1572</v>
      </c>
      <c r="F66" s="101">
        <v>565.28430000000003</v>
      </c>
      <c r="G66" s="100">
        <v>0</v>
      </c>
      <c r="H66" s="101">
        <v>0</v>
      </c>
      <c r="I66" s="100">
        <v>0</v>
      </c>
      <c r="J66" s="101">
        <v>0</v>
      </c>
      <c r="K66" s="100">
        <v>1123</v>
      </c>
      <c r="L66" s="101">
        <v>601.7201</v>
      </c>
      <c r="M66" s="100">
        <v>0</v>
      </c>
      <c r="N66" s="101">
        <v>0</v>
      </c>
      <c r="O66" s="100">
        <f t="shared" ref="O66:T66" si="13">I66-C66</f>
        <v>0</v>
      </c>
      <c r="P66" s="101">
        <f t="shared" si="13"/>
        <v>0</v>
      </c>
      <c r="Q66" s="100">
        <f t="shared" si="13"/>
        <v>-449</v>
      </c>
      <c r="R66" s="101">
        <f t="shared" si="13"/>
        <v>36.435799999999972</v>
      </c>
      <c r="S66" s="100">
        <f t="shared" si="13"/>
        <v>0</v>
      </c>
      <c r="T66" s="101">
        <f t="shared" si="13"/>
        <v>0</v>
      </c>
    </row>
    <row r="67" spans="1:20">
      <c r="A67" s="105"/>
      <c r="B67" s="107" t="s">
        <v>78</v>
      </c>
      <c r="C67" s="103">
        <f t="shared" ref="C67:N67" si="14">SUM(C66)</f>
        <v>0</v>
      </c>
      <c r="D67" s="104">
        <f t="shared" si="14"/>
        <v>0</v>
      </c>
      <c r="E67" s="103">
        <f t="shared" si="14"/>
        <v>1572</v>
      </c>
      <c r="F67" s="104">
        <f t="shared" si="14"/>
        <v>565.28430000000003</v>
      </c>
      <c r="G67" s="103">
        <f t="shared" si="14"/>
        <v>0</v>
      </c>
      <c r="H67" s="104">
        <f t="shared" si="14"/>
        <v>0</v>
      </c>
      <c r="I67" s="103">
        <f t="shared" si="14"/>
        <v>0</v>
      </c>
      <c r="J67" s="104">
        <f t="shared" si="14"/>
        <v>0</v>
      </c>
      <c r="K67" s="103">
        <f t="shared" si="14"/>
        <v>1123</v>
      </c>
      <c r="L67" s="104">
        <f t="shared" si="14"/>
        <v>601.7201</v>
      </c>
      <c r="M67" s="103">
        <f t="shared" si="14"/>
        <v>0</v>
      </c>
      <c r="N67" s="104">
        <f t="shared" si="14"/>
        <v>0</v>
      </c>
      <c r="O67" s="103">
        <f>I67-C67</f>
        <v>0</v>
      </c>
      <c r="P67" s="104">
        <f>J67-D67</f>
        <v>0</v>
      </c>
      <c r="Q67" s="103">
        <f>SUM(Q66)</f>
        <v>-449</v>
      </c>
      <c r="R67" s="104">
        <f>SUM(R66)</f>
        <v>36.435799999999972</v>
      </c>
      <c r="S67" s="103">
        <f>SUM(S66)</f>
        <v>0</v>
      </c>
      <c r="T67" s="104">
        <f>SUM(T66)</f>
        <v>0</v>
      </c>
    </row>
    <row r="68" spans="1:20" s="97" customFormat="1">
      <c r="A68" s="108" t="s">
        <v>79</v>
      </c>
      <c r="B68" s="107" t="s">
        <v>80</v>
      </c>
      <c r="C68" s="103"/>
      <c r="D68" s="104"/>
      <c r="E68" s="103"/>
      <c r="F68" s="104"/>
      <c r="G68" s="103"/>
      <c r="H68" s="104"/>
      <c r="I68" s="103"/>
      <c r="J68" s="104"/>
      <c r="K68" s="103"/>
      <c r="L68" s="104"/>
      <c r="M68" s="103"/>
      <c r="N68" s="104"/>
      <c r="O68" s="103"/>
      <c r="P68" s="104"/>
      <c r="Q68" s="103"/>
      <c r="R68" s="104"/>
      <c r="S68" s="103"/>
      <c r="T68" s="104"/>
    </row>
    <row r="69" spans="1:20">
      <c r="A69" s="105">
        <v>1</v>
      </c>
      <c r="B69" s="106" t="s">
        <v>81</v>
      </c>
      <c r="C69" s="100">
        <v>0</v>
      </c>
      <c r="D69" s="101">
        <v>0</v>
      </c>
      <c r="E69" s="103">
        <v>0</v>
      </c>
      <c r="F69" s="101">
        <v>0</v>
      </c>
      <c r="G69" s="100">
        <v>0</v>
      </c>
      <c r="H69" s="101">
        <v>0</v>
      </c>
      <c r="I69" s="100">
        <v>25139</v>
      </c>
      <c r="J69" s="101">
        <v>78.459999999999994</v>
      </c>
      <c r="K69" s="103">
        <v>18365</v>
      </c>
      <c r="L69" s="101">
        <v>23.55</v>
      </c>
      <c r="M69" s="100">
        <v>0</v>
      </c>
      <c r="N69" s="101">
        <v>0</v>
      </c>
      <c r="O69" s="100">
        <f t="shared" ref="O69:T70" si="15">I69-C69</f>
        <v>25139</v>
      </c>
      <c r="P69" s="101">
        <f t="shared" si="15"/>
        <v>78.459999999999994</v>
      </c>
      <c r="Q69" s="100">
        <f t="shared" si="15"/>
        <v>18365</v>
      </c>
      <c r="R69" s="101">
        <f t="shared" si="15"/>
        <v>23.55</v>
      </c>
      <c r="S69" s="100">
        <f t="shared" si="15"/>
        <v>0</v>
      </c>
      <c r="T69" s="101">
        <f t="shared" si="15"/>
        <v>0</v>
      </c>
    </row>
    <row r="70" spans="1:20">
      <c r="A70" s="105">
        <v>2</v>
      </c>
      <c r="B70" s="106" t="s">
        <v>82</v>
      </c>
      <c r="C70" s="100">
        <v>0</v>
      </c>
      <c r="D70" s="101">
        <v>0</v>
      </c>
      <c r="E70" s="103">
        <v>0</v>
      </c>
      <c r="F70" s="101">
        <v>0</v>
      </c>
      <c r="G70" s="100">
        <v>0</v>
      </c>
      <c r="H70" s="101">
        <v>0</v>
      </c>
      <c r="I70" s="100">
        <v>0</v>
      </c>
      <c r="J70" s="101">
        <v>284.17</v>
      </c>
      <c r="K70" s="103">
        <v>56201</v>
      </c>
      <c r="L70" s="101">
        <v>116.57</v>
      </c>
      <c r="M70" s="100">
        <v>65243</v>
      </c>
      <c r="N70" s="101">
        <v>161.11000000000001</v>
      </c>
      <c r="O70" s="100">
        <f t="shared" si="15"/>
        <v>0</v>
      </c>
      <c r="P70" s="101">
        <f t="shared" si="15"/>
        <v>284.17</v>
      </c>
      <c r="Q70" s="100">
        <f t="shared" si="15"/>
        <v>56201</v>
      </c>
      <c r="R70" s="101">
        <f t="shared" si="15"/>
        <v>116.57</v>
      </c>
      <c r="S70" s="100">
        <f t="shared" si="15"/>
        <v>65243</v>
      </c>
      <c r="T70" s="101">
        <f t="shared" si="15"/>
        <v>161.11000000000001</v>
      </c>
    </row>
    <row r="71" spans="1:20" s="97" customFormat="1">
      <c r="A71" s="108"/>
      <c r="B71" s="107" t="s">
        <v>83</v>
      </c>
      <c r="C71" s="103">
        <f>SUM(C69:C70)</f>
        <v>0</v>
      </c>
      <c r="D71" s="104">
        <f t="shared" ref="D71:T71" si="16">SUM(D69:D70)</f>
        <v>0</v>
      </c>
      <c r="E71" s="103">
        <f t="shared" si="16"/>
        <v>0</v>
      </c>
      <c r="F71" s="104">
        <f t="shared" si="16"/>
        <v>0</v>
      </c>
      <c r="G71" s="103">
        <f t="shared" si="16"/>
        <v>0</v>
      </c>
      <c r="H71" s="104">
        <f t="shared" si="16"/>
        <v>0</v>
      </c>
      <c r="I71" s="103">
        <f t="shared" si="16"/>
        <v>25139</v>
      </c>
      <c r="J71" s="104">
        <f t="shared" si="16"/>
        <v>362.63</v>
      </c>
      <c r="K71" s="103">
        <f t="shared" si="16"/>
        <v>74566</v>
      </c>
      <c r="L71" s="104">
        <f t="shared" si="16"/>
        <v>140.12</v>
      </c>
      <c r="M71" s="103">
        <f t="shared" si="16"/>
        <v>65243</v>
      </c>
      <c r="N71" s="104">
        <f t="shared" si="16"/>
        <v>161.11000000000001</v>
      </c>
      <c r="O71" s="103">
        <f t="shared" si="16"/>
        <v>25139</v>
      </c>
      <c r="P71" s="104">
        <f t="shared" si="16"/>
        <v>362.63</v>
      </c>
      <c r="Q71" s="103">
        <f t="shared" si="16"/>
        <v>74566</v>
      </c>
      <c r="R71" s="104">
        <f t="shared" si="16"/>
        <v>140.12</v>
      </c>
      <c r="S71" s="103">
        <f t="shared" si="16"/>
        <v>65243</v>
      </c>
      <c r="T71" s="104">
        <f t="shared" si="16"/>
        <v>161.11000000000001</v>
      </c>
    </row>
    <row r="72" spans="1:20" s="97" customFormat="1">
      <c r="A72" s="108"/>
      <c r="B72" s="107" t="s">
        <v>130</v>
      </c>
      <c r="C72" s="103">
        <f>C60+C65+C67+C71</f>
        <v>6007972</v>
      </c>
      <c r="D72" s="104">
        <f t="shared" ref="D72:T72" si="17">D60+D65+D67+D71</f>
        <v>59322.578599999993</v>
      </c>
      <c r="E72" s="103">
        <f t="shared" si="17"/>
        <v>1361396</v>
      </c>
      <c r="F72" s="104">
        <f t="shared" si="17"/>
        <v>15097.6443</v>
      </c>
      <c r="G72" s="103">
        <f t="shared" si="17"/>
        <v>27743</v>
      </c>
      <c r="H72" s="104">
        <f t="shared" si="17"/>
        <v>621.20709999999997</v>
      </c>
      <c r="I72" s="103">
        <f t="shared" si="17"/>
        <v>5587823</v>
      </c>
      <c r="J72" s="104">
        <f t="shared" si="17"/>
        <v>47336.411301699998</v>
      </c>
      <c r="K72" s="103">
        <f t="shared" si="17"/>
        <v>1409709</v>
      </c>
      <c r="L72" s="104">
        <f t="shared" si="17"/>
        <v>13451.111230000002</v>
      </c>
      <c r="M72" s="103">
        <f t="shared" si="17"/>
        <v>87523</v>
      </c>
      <c r="N72" s="104">
        <f t="shared" si="17"/>
        <v>214.83510000000001</v>
      </c>
      <c r="O72" s="103">
        <f t="shared" si="17"/>
        <v>-420149</v>
      </c>
      <c r="P72" s="104">
        <f t="shared" si="17"/>
        <v>-11986.167298300001</v>
      </c>
      <c r="Q72" s="103">
        <f t="shared" si="17"/>
        <v>48313</v>
      </c>
      <c r="R72" s="104">
        <f t="shared" si="17"/>
        <v>-1646.53307</v>
      </c>
      <c r="S72" s="103">
        <f t="shared" si="17"/>
        <v>59780</v>
      </c>
      <c r="T72" s="104">
        <f t="shared" si="17"/>
        <v>-406.37199999999984</v>
      </c>
    </row>
  </sheetData>
  <mergeCells count="21">
    <mergeCell ref="A1:T1"/>
    <mergeCell ref="A2:T2"/>
    <mergeCell ref="A3:T3"/>
    <mergeCell ref="A4:T4"/>
    <mergeCell ref="A6:A8"/>
    <mergeCell ref="B6:B8"/>
    <mergeCell ref="C6:H6"/>
    <mergeCell ref="I6:N6"/>
    <mergeCell ref="O6:T6"/>
    <mergeCell ref="C7:D7"/>
    <mergeCell ref="Q7:R7"/>
    <mergeCell ref="S7:T7"/>
    <mergeCell ref="A16:B16"/>
    <mergeCell ref="A59:B59"/>
    <mergeCell ref="A60:B60"/>
    <mergeCell ref="E7:F7"/>
    <mergeCell ref="G7:H7"/>
    <mergeCell ref="I7:J7"/>
    <mergeCell ref="K7:L7"/>
    <mergeCell ref="M7:N7"/>
    <mergeCell ref="O7:P7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9"/>
  <sheetViews>
    <sheetView workbookViewId="0">
      <selection activeCell="O18" sqref="O18"/>
    </sheetView>
  </sheetViews>
  <sheetFormatPr defaultRowHeight="14.25"/>
  <cols>
    <col min="1" max="1" width="6" style="145" customWidth="1"/>
    <col min="2" max="2" width="28" style="112" customWidth="1"/>
    <col min="3" max="3" width="9.5703125" style="146" customWidth="1"/>
    <col min="4" max="4" width="10.140625" style="147" customWidth="1"/>
    <col min="5" max="5" width="10.140625" style="146" customWidth="1"/>
    <col min="6" max="6" width="10.5703125" style="147" customWidth="1"/>
    <col min="7" max="7" width="9.5703125" style="146" customWidth="1"/>
    <col min="8" max="8" width="10.42578125" style="147" customWidth="1"/>
    <col min="9" max="9" width="9.7109375" style="146" customWidth="1"/>
    <col min="10" max="10" width="10.42578125" style="147" customWidth="1"/>
    <col min="11" max="11" width="9.85546875" style="146" customWidth="1"/>
    <col min="12" max="12" width="11.5703125" style="147" customWidth="1"/>
    <col min="13" max="40" width="11.42578125" style="112" customWidth="1"/>
    <col min="41" max="16384" width="9.140625" style="112"/>
  </cols>
  <sheetData>
    <row r="1" spans="1:12" ht="23.25">
      <c r="A1" s="719" t="s">
        <v>131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</row>
    <row r="2" spans="1:12" ht="15.75">
      <c r="A2" s="720" t="s">
        <v>132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</row>
    <row r="3" spans="1:12" ht="15">
      <c r="A3" s="721" t="s">
        <v>122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</row>
    <row r="4" spans="1:12" s="113" customFormat="1" ht="15">
      <c r="A4" s="722" t="s">
        <v>3</v>
      </c>
      <c r="B4" s="724" t="s">
        <v>94</v>
      </c>
      <c r="C4" s="725" t="s">
        <v>133</v>
      </c>
      <c r="D4" s="725"/>
      <c r="E4" s="725"/>
      <c r="F4" s="725"/>
      <c r="G4" s="725" t="s">
        <v>134</v>
      </c>
      <c r="H4" s="725"/>
      <c r="I4" s="725"/>
      <c r="J4" s="725"/>
      <c r="K4" s="726" t="s">
        <v>135</v>
      </c>
      <c r="L4" s="726"/>
    </row>
    <row r="5" spans="1:12" s="114" customFormat="1" ht="15">
      <c r="A5" s="723"/>
      <c r="B5" s="724"/>
      <c r="C5" s="718" t="s">
        <v>136</v>
      </c>
      <c r="D5" s="718"/>
      <c r="E5" s="718" t="s">
        <v>137</v>
      </c>
      <c r="F5" s="718"/>
      <c r="G5" s="718" t="s">
        <v>138</v>
      </c>
      <c r="H5" s="718"/>
      <c r="I5" s="718" t="s">
        <v>139</v>
      </c>
      <c r="J5" s="718"/>
      <c r="K5" s="718" t="s">
        <v>140</v>
      </c>
      <c r="L5" s="718"/>
    </row>
    <row r="6" spans="1:12" ht="15">
      <c r="A6" s="115" t="s">
        <v>141</v>
      </c>
      <c r="B6" s="116" t="s">
        <v>16</v>
      </c>
      <c r="C6" s="117" t="s">
        <v>105</v>
      </c>
      <c r="D6" s="118" t="s">
        <v>142</v>
      </c>
      <c r="E6" s="117" t="s">
        <v>105</v>
      </c>
      <c r="F6" s="118" t="s">
        <v>142</v>
      </c>
      <c r="G6" s="117" t="s">
        <v>105</v>
      </c>
      <c r="H6" s="118" t="s">
        <v>142</v>
      </c>
      <c r="I6" s="117" t="s">
        <v>105</v>
      </c>
      <c r="J6" s="118" t="s">
        <v>142</v>
      </c>
      <c r="K6" s="117" t="s">
        <v>105</v>
      </c>
      <c r="L6" s="118" t="s">
        <v>142</v>
      </c>
    </row>
    <row r="7" spans="1:12">
      <c r="A7" s="119">
        <v>1</v>
      </c>
      <c r="B7" s="120" t="s">
        <v>17</v>
      </c>
      <c r="C7" s="121">
        <v>223343</v>
      </c>
      <c r="D7" s="122">
        <v>1967.01</v>
      </c>
      <c r="E7" s="121">
        <v>723858</v>
      </c>
      <c r="F7" s="122">
        <v>10321.64</v>
      </c>
      <c r="G7" s="121">
        <v>501536</v>
      </c>
      <c r="H7" s="122">
        <v>4669.53</v>
      </c>
      <c r="I7" s="121">
        <v>712034</v>
      </c>
      <c r="J7" s="122">
        <v>10007.27</v>
      </c>
      <c r="K7" s="121">
        <f>E7-I7</f>
        <v>11824</v>
      </c>
      <c r="L7" s="122">
        <f>F7-J7</f>
        <v>314.36999999999898</v>
      </c>
    </row>
    <row r="8" spans="1:12" ht="15">
      <c r="A8" s="119">
        <v>2</v>
      </c>
      <c r="B8" s="123" t="s">
        <v>18</v>
      </c>
      <c r="C8" s="121">
        <v>267396</v>
      </c>
      <c r="D8" s="122">
        <v>1699.8281999999999</v>
      </c>
      <c r="E8" s="121">
        <v>283600</v>
      </c>
      <c r="F8" s="122">
        <v>5967.1453000000001</v>
      </c>
      <c r="G8" s="121">
        <v>33688</v>
      </c>
      <c r="H8" s="121">
        <v>816.04499999999996</v>
      </c>
      <c r="I8" s="121">
        <v>75782</v>
      </c>
      <c r="J8" s="122">
        <v>1249.82</v>
      </c>
      <c r="K8" s="121">
        <f t="shared" ref="K8:L23" si="0">E8-I8</f>
        <v>207818</v>
      </c>
      <c r="L8" s="122">
        <f t="shared" si="0"/>
        <v>4717.3253000000004</v>
      </c>
    </row>
    <row r="9" spans="1:12">
      <c r="A9" s="119">
        <v>3</v>
      </c>
      <c r="B9" s="120" t="s">
        <v>19</v>
      </c>
      <c r="C9" s="121">
        <v>69789</v>
      </c>
      <c r="D9" s="122">
        <v>3158.13</v>
      </c>
      <c r="E9" s="121">
        <v>585453</v>
      </c>
      <c r="F9" s="122">
        <v>16778.942599999998</v>
      </c>
      <c r="G9" s="121">
        <v>220882</v>
      </c>
      <c r="H9" s="122">
        <v>12804.53</v>
      </c>
      <c r="I9" s="121">
        <v>564400</v>
      </c>
      <c r="J9" s="122">
        <v>16375</v>
      </c>
      <c r="K9" s="121">
        <f t="shared" si="0"/>
        <v>21053</v>
      </c>
      <c r="L9" s="122">
        <f t="shared" si="0"/>
        <v>403.94259999999849</v>
      </c>
    </row>
    <row r="10" spans="1:12">
      <c r="A10" s="119">
        <v>4</v>
      </c>
      <c r="B10" s="120" t="s">
        <v>20</v>
      </c>
      <c r="C10" s="121">
        <v>25602</v>
      </c>
      <c r="D10" s="122">
        <v>1149.3629000000001</v>
      </c>
      <c r="E10" s="121">
        <v>269604</v>
      </c>
      <c r="F10" s="122">
        <v>13753.01</v>
      </c>
      <c r="G10" s="121">
        <v>52151</v>
      </c>
      <c r="H10" s="122">
        <v>1496.9626000000001</v>
      </c>
      <c r="I10" s="121">
        <v>248844</v>
      </c>
      <c r="J10" s="122">
        <v>13365.444799999999</v>
      </c>
      <c r="K10" s="121">
        <f t="shared" si="0"/>
        <v>20760</v>
      </c>
      <c r="L10" s="122">
        <f t="shared" si="0"/>
        <v>387.56520000000091</v>
      </c>
    </row>
    <row r="11" spans="1:12">
      <c r="A11" s="119">
        <v>5</v>
      </c>
      <c r="B11" s="120" t="s">
        <v>21</v>
      </c>
      <c r="C11" s="121">
        <v>224983</v>
      </c>
      <c r="D11" s="122">
        <v>2032.3983000000001</v>
      </c>
      <c r="E11" s="121">
        <v>482732</v>
      </c>
      <c r="F11" s="122">
        <v>5942.8752000000004</v>
      </c>
      <c r="G11" s="121">
        <v>420809</v>
      </c>
      <c r="H11" s="122">
        <v>4658.7412999999997</v>
      </c>
      <c r="I11" s="121">
        <v>404383</v>
      </c>
      <c r="J11" s="122">
        <v>4476.3702000000003</v>
      </c>
      <c r="K11" s="121">
        <f t="shared" si="0"/>
        <v>78349</v>
      </c>
      <c r="L11" s="122">
        <f t="shared" si="0"/>
        <v>1466.5050000000001</v>
      </c>
    </row>
    <row r="12" spans="1:12" s="113" customFormat="1" ht="15">
      <c r="A12" s="115"/>
      <c r="B12" s="116" t="s">
        <v>22</v>
      </c>
      <c r="C12" s="123">
        <f>SUM(C7:C11)</f>
        <v>811113</v>
      </c>
      <c r="D12" s="124">
        <f t="shared" ref="D12:J12" si="1">SUM(D7:D11)</f>
        <v>10006.7294</v>
      </c>
      <c r="E12" s="123">
        <f t="shared" si="1"/>
        <v>2345247</v>
      </c>
      <c r="F12" s="124">
        <f t="shared" si="1"/>
        <v>52763.613100000002</v>
      </c>
      <c r="G12" s="123">
        <f t="shared" si="1"/>
        <v>1229066</v>
      </c>
      <c r="H12" s="124">
        <f t="shared" si="1"/>
        <v>24445.808899999996</v>
      </c>
      <c r="I12" s="123">
        <f t="shared" si="1"/>
        <v>2005443</v>
      </c>
      <c r="J12" s="124">
        <f t="shared" si="1"/>
        <v>45473.904999999999</v>
      </c>
      <c r="K12" s="125">
        <f t="shared" si="0"/>
        <v>339804</v>
      </c>
      <c r="L12" s="126">
        <f t="shared" si="0"/>
        <v>7289.7081000000035</v>
      </c>
    </row>
    <row r="13" spans="1:12" ht="15">
      <c r="A13" s="115" t="s">
        <v>143</v>
      </c>
      <c r="B13" s="116" t="s">
        <v>144</v>
      </c>
      <c r="C13" s="121"/>
      <c r="D13" s="122"/>
      <c r="E13" s="121"/>
      <c r="F13" s="122"/>
      <c r="G13" s="121"/>
      <c r="H13" s="122"/>
      <c r="I13" s="121"/>
      <c r="J13" s="122"/>
      <c r="K13" s="121"/>
      <c r="L13" s="122"/>
    </row>
    <row r="14" spans="1:12" s="127" customFormat="1">
      <c r="A14" s="119">
        <v>6</v>
      </c>
      <c r="B14" s="120" t="s">
        <v>24</v>
      </c>
      <c r="C14" s="121">
        <v>0</v>
      </c>
      <c r="D14" s="120">
        <v>0</v>
      </c>
      <c r="E14" s="121">
        <v>0</v>
      </c>
      <c r="F14" s="120">
        <v>0</v>
      </c>
      <c r="G14" s="121">
        <v>0</v>
      </c>
      <c r="H14" s="120">
        <v>0</v>
      </c>
      <c r="I14" s="121">
        <v>0</v>
      </c>
      <c r="J14" s="122">
        <v>0</v>
      </c>
      <c r="K14" s="121">
        <f>E14-I14</f>
        <v>0</v>
      </c>
      <c r="L14" s="122">
        <f t="shared" si="0"/>
        <v>0</v>
      </c>
    </row>
    <row r="15" spans="1:12">
      <c r="A15" s="119">
        <v>7</v>
      </c>
      <c r="B15" s="120" t="s">
        <v>25</v>
      </c>
      <c r="C15" s="121">
        <v>6015</v>
      </c>
      <c r="D15" s="122">
        <v>81.076099999999997</v>
      </c>
      <c r="E15" s="121">
        <v>13184</v>
      </c>
      <c r="F15" s="122">
        <v>202.83330000000001</v>
      </c>
      <c r="G15" s="121">
        <v>6617</v>
      </c>
      <c r="H15" s="122">
        <v>87.185900000000004</v>
      </c>
      <c r="I15" s="121">
        <v>8576</v>
      </c>
      <c r="J15" s="122">
        <v>149.96180000000001</v>
      </c>
      <c r="K15" s="121">
        <f t="shared" ref="K15:L30" si="2">E15-I15</f>
        <v>4608</v>
      </c>
      <c r="L15" s="122">
        <f t="shared" si="0"/>
        <v>52.871499999999997</v>
      </c>
    </row>
    <row r="16" spans="1:12">
      <c r="A16" s="119">
        <v>8</v>
      </c>
      <c r="B16" s="120" t="s">
        <v>26</v>
      </c>
      <c r="C16" s="121">
        <v>4049</v>
      </c>
      <c r="D16" s="122">
        <v>25.21</v>
      </c>
      <c r="E16" s="121">
        <v>52785</v>
      </c>
      <c r="F16" s="122">
        <v>715.05</v>
      </c>
      <c r="G16" s="121">
        <v>6705</v>
      </c>
      <c r="H16" s="122">
        <v>76.41</v>
      </c>
      <c r="I16" s="121">
        <v>40981</v>
      </c>
      <c r="J16" s="122">
        <v>592.59</v>
      </c>
      <c r="K16" s="121">
        <f t="shared" si="2"/>
        <v>11804</v>
      </c>
      <c r="L16" s="122">
        <f t="shared" si="0"/>
        <v>122.45999999999992</v>
      </c>
    </row>
    <row r="17" spans="1:12">
      <c r="A17" s="119">
        <v>9</v>
      </c>
      <c r="B17" s="120" t="s">
        <v>27</v>
      </c>
      <c r="C17" s="121">
        <v>18374</v>
      </c>
      <c r="D17" s="122">
        <v>543.17489999999998</v>
      </c>
      <c r="E17" s="121">
        <v>57834</v>
      </c>
      <c r="F17" s="122">
        <v>1595.7092</v>
      </c>
      <c r="G17" s="121">
        <v>61934</v>
      </c>
      <c r="H17" s="122">
        <v>2010.2632000000001</v>
      </c>
      <c r="I17" s="121">
        <v>57483</v>
      </c>
      <c r="J17" s="122">
        <v>1715.9927</v>
      </c>
      <c r="K17" s="121">
        <f t="shared" si="2"/>
        <v>351</v>
      </c>
      <c r="L17" s="122">
        <f t="shared" si="0"/>
        <v>-120.2835</v>
      </c>
    </row>
    <row r="18" spans="1:12">
      <c r="A18" s="128">
        <v>10</v>
      </c>
      <c r="B18" s="120" t="s">
        <v>28</v>
      </c>
      <c r="C18" s="121">
        <v>1973</v>
      </c>
      <c r="D18" s="120">
        <v>31.1477</v>
      </c>
      <c r="E18" s="121">
        <v>12140</v>
      </c>
      <c r="F18" s="120">
        <v>381.22250000000003</v>
      </c>
      <c r="G18" s="121">
        <v>45</v>
      </c>
      <c r="H18" s="120">
        <v>0.81</v>
      </c>
      <c r="I18" s="121">
        <v>11551</v>
      </c>
      <c r="J18" s="122">
        <v>494.61</v>
      </c>
      <c r="K18" s="121">
        <f t="shared" si="2"/>
        <v>589</v>
      </c>
      <c r="L18" s="122">
        <f t="shared" si="0"/>
        <v>-113.38749999999999</v>
      </c>
    </row>
    <row r="19" spans="1:12">
      <c r="A19" s="128">
        <v>11</v>
      </c>
      <c r="B19" s="120" t="s">
        <v>29</v>
      </c>
      <c r="C19" s="121">
        <v>260</v>
      </c>
      <c r="D19" s="120">
        <v>2.98</v>
      </c>
      <c r="E19" s="121">
        <v>1015</v>
      </c>
      <c r="F19" s="120">
        <v>60.62</v>
      </c>
      <c r="G19" s="121">
        <v>12298</v>
      </c>
      <c r="H19" s="120">
        <v>143.63999999999999</v>
      </c>
      <c r="I19" s="121">
        <v>23760</v>
      </c>
      <c r="J19" s="122">
        <v>354.4</v>
      </c>
      <c r="K19" s="121">
        <f t="shared" si="2"/>
        <v>-22745</v>
      </c>
      <c r="L19" s="122">
        <f t="shared" si="0"/>
        <v>-293.77999999999997</v>
      </c>
    </row>
    <row r="20" spans="1:12">
      <c r="A20" s="119">
        <v>12</v>
      </c>
      <c r="B20" s="120" t="s">
        <v>30</v>
      </c>
      <c r="C20" s="121">
        <v>190</v>
      </c>
      <c r="D20" s="122">
        <v>6.93</v>
      </c>
      <c r="E20" s="121">
        <v>3003</v>
      </c>
      <c r="F20" s="122">
        <v>79.41</v>
      </c>
      <c r="G20" s="121">
        <v>760</v>
      </c>
      <c r="H20" s="122">
        <v>17.37</v>
      </c>
      <c r="I20" s="121">
        <v>3320</v>
      </c>
      <c r="J20" s="122">
        <v>81.209999999999994</v>
      </c>
      <c r="K20" s="121">
        <f t="shared" si="2"/>
        <v>-317</v>
      </c>
      <c r="L20" s="122">
        <f t="shared" si="0"/>
        <v>-1.7999999999999972</v>
      </c>
    </row>
    <row r="21" spans="1:12">
      <c r="A21" s="119">
        <v>13</v>
      </c>
      <c r="B21" s="120" t="s">
        <v>31</v>
      </c>
      <c r="C21" s="121">
        <v>7305</v>
      </c>
      <c r="D21" s="122">
        <v>103.83</v>
      </c>
      <c r="E21" s="121">
        <v>21331</v>
      </c>
      <c r="F21" s="122">
        <v>506.72550000000001</v>
      </c>
      <c r="G21" s="121">
        <v>15166</v>
      </c>
      <c r="H21" s="122">
        <v>373.92</v>
      </c>
      <c r="I21" s="121">
        <v>19803</v>
      </c>
      <c r="J21" s="122">
        <v>464.88580000000002</v>
      </c>
      <c r="K21" s="121">
        <f t="shared" si="2"/>
        <v>1528</v>
      </c>
      <c r="L21" s="122">
        <f t="shared" si="0"/>
        <v>41.839699999999993</v>
      </c>
    </row>
    <row r="22" spans="1:12">
      <c r="A22" s="119">
        <v>14</v>
      </c>
      <c r="B22" s="120" t="s">
        <v>32</v>
      </c>
      <c r="C22" s="121">
        <v>1703</v>
      </c>
      <c r="D22" s="122">
        <v>30.984400000000001</v>
      </c>
      <c r="E22" s="121">
        <v>66783</v>
      </c>
      <c r="F22" s="122">
        <v>1233.6866</v>
      </c>
      <c r="G22" s="121">
        <v>3243</v>
      </c>
      <c r="H22" s="122">
        <v>55.369599999999998</v>
      </c>
      <c r="I22" s="121">
        <v>63291</v>
      </c>
      <c r="J22" s="122">
        <v>263.82729999999998</v>
      </c>
      <c r="K22" s="121">
        <f t="shared" si="2"/>
        <v>3492</v>
      </c>
      <c r="L22" s="122">
        <f t="shared" si="0"/>
        <v>969.85930000000008</v>
      </c>
    </row>
    <row r="23" spans="1:12">
      <c r="A23" s="119">
        <v>15</v>
      </c>
      <c r="B23" s="120" t="s">
        <v>33</v>
      </c>
      <c r="C23" s="121">
        <v>452</v>
      </c>
      <c r="D23" s="120">
        <v>7.7413999999999996</v>
      </c>
      <c r="E23" s="121">
        <v>828</v>
      </c>
      <c r="F23" s="120">
        <v>36.25</v>
      </c>
      <c r="G23" s="121">
        <v>1596</v>
      </c>
      <c r="H23" s="120">
        <v>48.1661</v>
      </c>
      <c r="I23" s="121">
        <v>5792</v>
      </c>
      <c r="J23" s="122">
        <v>178.2021</v>
      </c>
      <c r="K23" s="121">
        <f t="shared" si="2"/>
        <v>-4964</v>
      </c>
      <c r="L23" s="122">
        <f t="shared" si="0"/>
        <v>-141.9521</v>
      </c>
    </row>
    <row r="24" spans="1:12">
      <c r="A24" s="119">
        <v>16</v>
      </c>
      <c r="B24" s="120" t="s">
        <v>34</v>
      </c>
      <c r="C24" s="121">
        <v>4366</v>
      </c>
      <c r="D24" s="120">
        <v>41.568199999999997</v>
      </c>
      <c r="E24" s="121">
        <v>21188</v>
      </c>
      <c r="F24" s="120">
        <v>291.23599999999999</v>
      </c>
      <c r="G24" s="121">
        <v>7500</v>
      </c>
      <c r="H24" s="120">
        <v>82.206699999999998</v>
      </c>
      <c r="I24" s="121">
        <v>22577</v>
      </c>
      <c r="J24" s="122">
        <v>272.53829999999999</v>
      </c>
      <c r="K24" s="121">
        <f t="shared" si="2"/>
        <v>-1389</v>
      </c>
      <c r="L24" s="122">
        <f t="shared" si="2"/>
        <v>18.697699999999998</v>
      </c>
    </row>
    <row r="25" spans="1:12">
      <c r="A25" s="119">
        <v>17</v>
      </c>
      <c r="B25" s="120" t="s">
        <v>35</v>
      </c>
      <c r="C25" s="121">
        <v>9</v>
      </c>
      <c r="D25" s="120">
        <v>0.126</v>
      </c>
      <c r="E25" s="121">
        <v>162</v>
      </c>
      <c r="F25" s="120">
        <v>3.86</v>
      </c>
      <c r="G25" s="121">
        <v>17</v>
      </c>
      <c r="H25" s="120">
        <v>0.14430000000000001</v>
      </c>
      <c r="I25" s="121">
        <v>161</v>
      </c>
      <c r="J25" s="122">
        <v>3.25</v>
      </c>
      <c r="K25" s="121">
        <f t="shared" si="2"/>
        <v>1</v>
      </c>
      <c r="L25" s="122">
        <f t="shared" si="2"/>
        <v>0.60999999999999988</v>
      </c>
    </row>
    <row r="26" spans="1:12">
      <c r="A26" s="119">
        <v>18</v>
      </c>
      <c r="B26" s="120" t="s">
        <v>36</v>
      </c>
      <c r="C26" s="121">
        <v>891</v>
      </c>
      <c r="D26" s="120">
        <v>15.8</v>
      </c>
      <c r="E26" s="121">
        <v>16270</v>
      </c>
      <c r="F26" s="120">
        <v>235.34</v>
      </c>
      <c r="G26" s="121">
        <v>1121</v>
      </c>
      <c r="H26" s="120">
        <v>11.08</v>
      </c>
      <c r="I26" s="121">
        <v>3536</v>
      </c>
      <c r="J26" s="122">
        <v>119.22</v>
      </c>
      <c r="K26" s="121">
        <f t="shared" si="2"/>
        <v>12734</v>
      </c>
      <c r="L26" s="122">
        <f t="shared" si="2"/>
        <v>116.12</v>
      </c>
    </row>
    <row r="27" spans="1:12">
      <c r="A27" s="119">
        <v>19</v>
      </c>
      <c r="B27" s="120" t="s">
        <v>37</v>
      </c>
      <c r="C27" s="121">
        <v>17202</v>
      </c>
      <c r="D27" s="120">
        <v>199.93360000000001</v>
      </c>
      <c r="E27" s="121">
        <v>141682</v>
      </c>
      <c r="F27" s="120">
        <v>2579.0445300000001</v>
      </c>
      <c r="G27" s="121">
        <v>154538</v>
      </c>
      <c r="H27" s="120">
        <v>1653.6819</v>
      </c>
      <c r="I27" s="121">
        <v>141328</v>
      </c>
      <c r="J27" s="122">
        <v>2738.4562999999998</v>
      </c>
      <c r="K27" s="121">
        <f t="shared" si="2"/>
        <v>354</v>
      </c>
      <c r="L27" s="122">
        <f t="shared" si="2"/>
        <v>-159.41176999999971</v>
      </c>
    </row>
    <row r="28" spans="1:12">
      <c r="A28" s="119">
        <v>20</v>
      </c>
      <c r="B28" s="120" t="s">
        <v>38</v>
      </c>
      <c r="C28" s="121">
        <v>31</v>
      </c>
      <c r="D28" s="120">
        <v>2.06</v>
      </c>
      <c r="E28" s="121">
        <v>467</v>
      </c>
      <c r="F28" s="120">
        <v>27.69</v>
      </c>
      <c r="G28" s="121">
        <v>302</v>
      </c>
      <c r="H28" s="120">
        <v>7.2404999999999999</v>
      </c>
      <c r="I28" s="121">
        <v>791</v>
      </c>
      <c r="J28" s="122">
        <v>40.22</v>
      </c>
      <c r="K28" s="121">
        <f t="shared" si="2"/>
        <v>-324</v>
      </c>
      <c r="L28" s="122">
        <f t="shared" si="2"/>
        <v>-12.529999999999998</v>
      </c>
    </row>
    <row r="29" spans="1:12">
      <c r="A29" s="119">
        <v>21</v>
      </c>
      <c r="B29" s="120" t="s">
        <v>39</v>
      </c>
      <c r="C29" s="121">
        <v>72512</v>
      </c>
      <c r="D29" s="120">
        <v>637.61009999999999</v>
      </c>
      <c r="E29" s="121">
        <v>106164</v>
      </c>
      <c r="F29" s="120">
        <v>2614.9308000000001</v>
      </c>
      <c r="G29" s="121">
        <v>254915</v>
      </c>
      <c r="H29" s="120">
        <v>1885.7139</v>
      </c>
      <c r="I29" s="121">
        <v>102541</v>
      </c>
      <c r="J29" s="122">
        <v>2813.4991</v>
      </c>
      <c r="K29" s="121">
        <f t="shared" si="2"/>
        <v>3623</v>
      </c>
      <c r="L29" s="122">
        <f t="shared" si="2"/>
        <v>-198.56829999999991</v>
      </c>
    </row>
    <row r="30" spans="1:12" s="113" customFormat="1" ht="15">
      <c r="A30" s="115"/>
      <c r="B30" s="116" t="s">
        <v>40</v>
      </c>
      <c r="C30" s="123">
        <f t="shared" ref="C30:J30" si="3">SUM(C14:C29)</f>
        <v>135332</v>
      </c>
      <c r="D30" s="124">
        <f t="shared" si="3"/>
        <v>1730.1723999999999</v>
      </c>
      <c r="E30" s="123">
        <f t="shared" si="3"/>
        <v>514836</v>
      </c>
      <c r="F30" s="124">
        <f t="shared" si="3"/>
        <v>10563.608429999998</v>
      </c>
      <c r="G30" s="123">
        <f t="shared" si="3"/>
        <v>526757</v>
      </c>
      <c r="H30" s="124">
        <f t="shared" si="3"/>
        <v>6453.2020999999995</v>
      </c>
      <c r="I30" s="123">
        <f t="shared" si="3"/>
        <v>505491</v>
      </c>
      <c r="J30" s="124">
        <f t="shared" si="3"/>
        <v>10282.863400000002</v>
      </c>
      <c r="K30" s="125">
        <f t="shared" si="2"/>
        <v>9345</v>
      </c>
      <c r="L30" s="126">
        <f t="shared" si="2"/>
        <v>280.7450299999964</v>
      </c>
    </row>
    <row r="31" spans="1:12" ht="15">
      <c r="A31" s="115" t="s">
        <v>41</v>
      </c>
      <c r="B31" s="116" t="s">
        <v>42</v>
      </c>
      <c r="C31" s="121"/>
      <c r="D31" s="122"/>
      <c r="E31" s="121"/>
      <c r="F31" s="122"/>
      <c r="G31" s="121"/>
      <c r="H31" s="122"/>
      <c r="I31" s="121"/>
      <c r="J31" s="122"/>
      <c r="K31" s="121"/>
      <c r="L31" s="122"/>
    </row>
    <row r="32" spans="1:12" ht="15">
      <c r="A32" s="119">
        <v>22</v>
      </c>
      <c r="B32" s="120" t="s">
        <v>43</v>
      </c>
      <c r="C32" s="129">
        <v>76512</v>
      </c>
      <c r="D32" s="130">
        <v>691.2432</v>
      </c>
      <c r="E32" s="129">
        <v>163044</v>
      </c>
      <c r="F32" s="130">
        <v>1827.8118999999999</v>
      </c>
      <c r="G32" s="129">
        <v>135520</v>
      </c>
      <c r="H32" s="130">
        <v>1432.6866</v>
      </c>
      <c r="I32" s="129">
        <v>153475</v>
      </c>
      <c r="J32" s="130">
        <v>1766.0261</v>
      </c>
      <c r="K32" s="129">
        <f t="shared" ref="K32:L50" si="4">E32-I32</f>
        <v>9569</v>
      </c>
      <c r="L32" s="130">
        <f t="shared" si="4"/>
        <v>61.785799999999881</v>
      </c>
    </row>
    <row r="33" spans="1:12" ht="15">
      <c r="A33" s="119">
        <v>23</v>
      </c>
      <c r="B33" s="120" t="s">
        <v>44</v>
      </c>
      <c r="C33" s="131">
        <v>294659</v>
      </c>
      <c r="D33" s="132">
        <v>934.68140000000005</v>
      </c>
      <c r="E33" s="131">
        <v>374764</v>
      </c>
      <c r="F33" s="132">
        <v>1281.3254999999999</v>
      </c>
      <c r="G33" s="131">
        <v>145177</v>
      </c>
      <c r="H33" s="132">
        <v>490.92790000000002</v>
      </c>
      <c r="I33" s="131">
        <v>179926</v>
      </c>
      <c r="J33" s="132">
        <v>786.51700000000005</v>
      </c>
      <c r="K33" s="129">
        <f t="shared" si="4"/>
        <v>194838</v>
      </c>
      <c r="L33" s="130">
        <f t="shared" si="4"/>
        <v>494.80849999999987</v>
      </c>
    </row>
    <row r="34" spans="1:12" ht="15">
      <c r="A34" s="128">
        <v>24</v>
      </c>
      <c r="B34" s="120" t="s">
        <v>45</v>
      </c>
      <c r="C34" s="129">
        <v>0</v>
      </c>
      <c r="D34" s="133">
        <v>0</v>
      </c>
      <c r="E34" s="129">
        <v>0</v>
      </c>
      <c r="F34" s="133">
        <v>0</v>
      </c>
      <c r="G34" s="129">
        <v>0</v>
      </c>
      <c r="H34" s="133">
        <v>0</v>
      </c>
      <c r="I34" s="129">
        <v>0</v>
      </c>
      <c r="J34" s="130">
        <v>0</v>
      </c>
      <c r="K34" s="129">
        <f t="shared" si="4"/>
        <v>0</v>
      </c>
      <c r="L34" s="130">
        <f t="shared" si="4"/>
        <v>0</v>
      </c>
    </row>
    <row r="35" spans="1:12" ht="15">
      <c r="A35" s="119">
        <v>25</v>
      </c>
      <c r="B35" s="120" t="s">
        <v>46</v>
      </c>
      <c r="C35" s="129">
        <v>965</v>
      </c>
      <c r="D35" s="130">
        <v>7.1445999999999996</v>
      </c>
      <c r="E35" s="129">
        <v>1826</v>
      </c>
      <c r="F35" s="130">
        <v>13.309799999999999</v>
      </c>
      <c r="G35" s="129">
        <v>1106</v>
      </c>
      <c r="H35" s="130">
        <v>7.2058999999999997</v>
      </c>
      <c r="I35" s="129">
        <v>1827</v>
      </c>
      <c r="J35" s="130">
        <v>12.547700000000001</v>
      </c>
      <c r="K35" s="129">
        <f t="shared" si="4"/>
        <v>-1</v>
      </c>
      <c r="L35" s="130">
        <f t="shared" si="4"/>
        <v>0.76209999999999845</v>
      </c>
    </row>
    <row r="36" spans="1:12" ht="15">
      <c r="A36" s="119">
        <v>26</v>
      </c>
      <c r="B36" s="120" t="s">
        <v>47</v>
      </c>
      <c r="C36" s="129">
        <v>0</v>
      </c>
      <c r="D36" s="130">
        <v>0</v>
      </c>
      <c r="E36" s="129">
        <v>0</v>
      </c>
      <c r="F36" s="130">
        <v>0</v>
      </c>
      <c r="G36" s="129">
        <v>0</v>
      </c>
      <c r="H36" s="130">
        <v>0</v>
      </c>
      <c r="I36" s="129">
        <v>13</v>
      </c>
      <c r="J36" s="130">
        <v>0.12</v>
      </c>
      <c r="K36" s="129">
        <f t="shared" si="4"/>
        <v>-13</v>
      </c>
      <c r="L36" s="130">
        <f t="shared" si="4"/>
        <v>-0.12</v>
      </c>
    </row>
    <row r="37" spans="1:12" ht="15">
      <c r="A37" s="119">
        <v>27</v>
      </c>
      <c r="B37" s="120" t="s">
        <v>48</v>
      </c>
      <c r="C37" s="129">
        <v>27528</v>
      </c>
      <c r="D37" s="130">
        <v>388.10669999999999</v>
      </c>
      <c r="E37" s="129">
        <v>41814</v>
      </c>
      <c r="F37" s="130">
        <v>663.41139999999996</v>
      </c>
      <c r="G37" s="129">
        <v>32093</v>
      </c>
      <c r="H37" s="130">
        <v>412.54899999999998</v>
      </c>
      <c r="I37" s="129">
        <v>35971</v>
      </c>
      <c r="J37" s="130">
        <v>562.99109999999996</v>
      </c>
      <c r="K37" s="129">
        <f t="shared" si="4"/>
        <v>5843</v>
      </c>
      <c r="L37" s="130">
        <f t="shared" si="4"/>
        <v>100.4203</v>
      </c>
    </row>
    <row r="38" spans="1:12" ht="15">
      <c r="A38" s="128">
        <v>28</v>
      </c>
      <c r="B38" s="120" t="s">
        <v>49</v>
      </c>
      <c r="C38" s="129">
        <v>0</v>
      </c>
      <c r="D38" s="133">
        <v>0</v>
      </c>
      <c r="E38" s="129">
        <v>0</v>
      </c>
      <c r="F38" s="133">
        <v>0</v>
      </c>
      <c r="G38" s="129">
        <v>0</v>
      </c>
      <c r="H38" s="133">
        <v>0</v>
      </c>
      <c r="I38" s="129">
        <v>0</v>
      </c>
      <c r="J38" s="130">
        <v>0</v>
      </c>
      <c r="K38" s="129">
        <f t="shared" si="4"/>
        <v>0</v>
      </c>
      <c r="L38" s="130">
        <f t="shared" si="4"/>
        <v>0</v>
      </c>
    </row>
    <row r="39" spans="1:12" ht="15">
      <c r="A39" s="119">
        <v>29</v>
      </c>
      <c r="B39" s="120" t="s">
        <v>50</v>
      </c>
      <c r="C39" s="129">
        <v>509</v>
      </c>
      <c r="D39" s="130">
        <v>7.07</v>
      </c>
      <c r="E39" s="129">
        <v>1668</v>
      </c>
      <c r="F39" s="130">
        <v>33.630000000000003</v>
      </c>
      <c r="G39" s="129">
        <v>823</v>
      </c>
      <c r="H39" s="130">
        <v>14.09</v>
      </c>
      <c r="I39" s="129">
        <v>856</v>
      </c>
      <c r="J39" s="130">
        <v>12.48</v>
      </c>
      <c r="K39" s="129">
        <f t="shared" si="4"/>
        <v>812</v>
      </c>
      <c r="L39" s="130">
        <f t="shared" si="4"/>
        <v>21.150000000000002</v>
      </c>
    </row>
    <row r="40" spans="1:12" ht="15">
      <c r="A40" s="128">
        <v>30</v>
      </c>
      <c r="B40" s="120" t="s">
        <v>51</v>
      </c>
      <c r="C40" s="129">
        <v>0</v>
      </c>
      <c r="D40" s="133">
        <v>0</v>
      </c>
      <c r="E40" s="129">
        <v>0</v>
      </c>
      <c r="F40" s="133">
        <v>0</v>
      </c>
      <c r="G40" s="129">
        <v>1193</v>
      </c>
      <c r="H40" s="133">
        <v>215.2054</v>
      </c>
      <c r="I40" s="129">
        <v>1276</v>
      </c>
      <c r="J40" s="130">
        <v>234.9709</v>
      </c>
      <c r="K40" s="129">
        <f t="shared" si="4"/>
        <v>-1276</v>
      </c>
      <c r="L40" s="130">
        <f t="shared" si="4"/>
        <v>-234.9709</v>
      </c>
    </row>
    <row r="41" spans="1:12" ht="15">
      <c r="A41" s="128">
        <v>31</v>
      </c>
      <c r="B41" s="120" t="s">
        <v>52</v>
      </c>
      <c r="C41" s="129">
        <v>50253</v>
      </c>
      <c r="D41" s="133">
        <v>191.16669999999999</v>
      </c>
      <c r="E41" s="129">
        <v>184548</v>
      </c>
      <c r="F41" s="133">
        <v>433.9649</v>
      </c>
      <c r="G41" s="129">
        <v>111998</v>
      </c>
      <c r="H41" s="133">
        <v>368.68950000000001</v>
      </c>
      <c r="I41" s="129">
        <v>160685</v>
      </c>
      <c r="J41" s="130">
        <v>465.20479999999998</v>
      </c>
      <c r="K41" s="129">
        <f t="shared" si="4"/>
        <v>23863</v>
      </c>
      <c r="L41" s="130">
        <f t="shared" si="4"/>
        <v>-31.239899999999977</v>
      </c>
    </row>
    <row r="42" spans="1:12" ht="15">
      <c r="A42" s="119">
        <v>32</v>
      </c>
      <c r="B42" s="120" t="s">
        <v>53</v>
      </c>
      <c r="C42" s="129">
        <v>9155</v>
      </c>
      <c r="D42" s="130">
        <v>104.9019</v>
      </c>
      <c r="E42" s="129">
        <v>17534</v>
      </c>
      <c r="F42" s="130">
        <v>180.59</v>
      </c>
      <c r="G42" s="129">
        <v>12344</v>
      </c>
      <c r="H42" s="130">
        <v>156.09</v>
      </c>
      <c r="I42" s="129">
        <v>13294</v>
      </c>
      <c r="J42" s="130">
        <v>227.95</v>
      </c>
      <c r="K42" s="129">
        <f t="shared" si="4"/>
        <v>4240</v>
      </c>
      <c r="L42" s="130">
        <f t="shared" si="4"/>
        <v>-47.359999999999985</v>
      </c>
    </row>
    <row r="43" spans="1:12" ht="15">
      <c r="A43" s="119">
        <v>33</v>
      </c>
      <c r="B43" s="120" t="s">
        <v>54</v>
      </c>
      <c r="C43" s="129">
        <v>2571</v>
      </c>
      <c r="D43" s="130">
        <v>30.2087</v>
      </c>
      <c r="E43" s="129">
        <v>3580</v>
      </c>
      <c r="F43" s="130">
        <v>42.788899999999998</v>
      </c>
      <c r="G43" s="129">
        <v>2536</v>
      </c>
      <c r="H43" s="130">
        <v>29.573399999999999</v>
      </c>
      <c r="I43" s="129">
        <v>2238</v>
      </c>
      <c r="J43" s="130">
        <v>30.011099999999999</v>
      </c>
      <c r="K43" s="129">
        <f t="shared" si="4"/>
        <v>1342</v>
      </c>
      <c r="L43" s="130">
        <f t="shared" si="4"/>
        <v>12.777799999999999</v>
      </c>
    </row>
    <row r="44" spans="1:12" ht="15">
      <c r="A44" s="119">
        <v>34</v>
      </c>
      <c r="B44" s="120" t="s">
        <v>55</v>
      </c>
      <c r="C44" s="129">
        <v>167527</v>
      </c>
      <c r="D44" s="130">
        <v>438.58409999999998</v>
      </c>
      <c r="E44" s="129">
        <v>534339</v>
      </c>
      <c r="F44" s="130">
        <v>1170.9468999999999</v>
      </c>
      <c r="G44" s="129">
        <v>14708</v>
      </c>
      <c r="H44" s="130">
        <v>259.06849999999997</v>
      </c>
      <c r="I44" s="129">
        <v>28728</v>
      </c>
      <c r="J44" s="130">
        <v>396.53539999999998</v>
      </c>
      <c r="K44" s="129">
        <f t="shared" si="4"/>
        <v>505611</v>
      </c>
      <c r="L44" s="130">
        <f t="shared" si="4"/>
        <v>774.41149999999993</v>
      </c>
    </row>
    <row r="45" spans="1:12" ht="15">
      <c r="A45" s="119">
        <v>35</v>
      </c>
      <c r="B45" s="120" t="s">
        <v>56</v>
      </c>
      <c r="C45" s="129">
        <v>93469</v>
      </c>
      <c r="D45" s="130">
        <v>962.90459999999996</v>
      </c>
      <c r="E45" s="129">
        <v>333180</v>
      </c>
      <c r="F45" s="130">
        <v>2122.6327000000001</v>
      </c>
      <c r="G45" s="129">
        <v>159835</v>
      </c>
      <c r="H45" s="130">
        <v>878.68240000000003</v>
      </c>
      <c r="I45" s="129">
        <v>323418</v>
      </c>
      <c r="J45" s="130">
        <v>1666.2657999999999</v>
      </c>
      <c r="K45" s="129">
        <f t="shared" si="4"/>
        <v>9762</v>
      </c>
      <c r="L45" s="130">
        <f t="shared" si="4"/>
        <v>456.36690000000021</v>
      </c>
    </row>
    <row r="46" spans="1:12" ht="15">
      <c r="A46" s="119">
        <v>36</v>
      </c>
      <c r="B46" s="120" t="s">
        <v>57</v>
      </c>
      <c r="C46" s="129">
        <v>22</v>
      </c>
      <c r="D46" s="130">
        <v>32.549999999999997</v>
      </c>
      <c r="E46" s="129">
        <v>26</v>
      </c>
      <c r="F46" s="130">
        <v>36.823300000000003</v>
      </c>
      <c r="G46" s="129">
        <v>17</v>
      </c>
      <c r="H46" s="130">
        <v>20.27</v>
      </c>
      <c r="I46" s="129">
        <v>22</v>
      </c>
      <c r="J46" s="130">
        <v>27.634899999999998</v>
      </c>
      <c r="K46" s="129">
        <f t="shared" si="4"/>
        <v>4</v>
      </c>
      <c r="L46" s="130">
        <f t="shared" si="4"/>
        <v>9.188400000000005</v>
      </c>
    </row>
    <row r="47" spans="1:12" ht="15">
      <c r="A47" s="119">
        <v>37</v>
      </c>
      <c r="B47" s="120" t="s">
        <v>58</v>
      </c>
      <c r="C47" s="129">
        <v>44475</v>
      </c>
      <c r="D47" s="130">
        <v>610.66669999999999</v>
      </c>
      <c r="E47" s="129">
        <v>83043</v>
      </c>
      <c r="F47" s="130">
        <v>1631.7080000000001</v>
      </c>
      <c r="G47" s="129">
        <v>92798</v>
      </c>
      <c r="H47" s="130">
        <v>1473.8725999999999</v>
      </c>
      <c r="I47" s="129">
        <v>77404</v>
      </c>
      <c r="J47" s="130">
        <v>1506.8498999999999</v>
      </c>
      <c r="K47" s="129">
        <f t="shared" si="4"/>
        <v>5639</v>
      </c>
      <c r="L47" s="130">
        <f t="shared" si="4"/>
        <v>124.85810000000015</v>
      </c>
    </row>
    <row r="48" spans="1:12" ht="15">
      <c r="A48" s="119">
        <v>38</v>
      </c>
      <c r="B48" s="120" t="s">
        <v>59</v>
      </c>
      <c r="C48" s="129">
        <v>0</v>
      </c>
      <c r="D48" s="130">
        <v>0</v>
      </c>
      <c r="E48" s="129">
        <v>83435</v>
      </c>
      <c r="F48" s="130">
        <v>684.89</v>
      </c>
      <c r="G48" s="129">
        <v>21375</v>
      </c>
      <c r="H48" s="130">
        <v>137.35</v>
      </c>
      <c r="I48" s="129">
        <v>67977</v>
      </c>
      <c r="J48" s="130">
        <v>626.79229999999995</v>
      </c>
      <c r="K48" s="129">
        <f t="shared" si="4"/>
        <v>15458</v>
      </c>
      <c r="L48" s="130">
        <f t="shared" si="4"/>
        <v>58.097700000000032</v>
      </c>
    </row>
    <row r="49" spans="1:12" ht="15">
      <c r="A49" s="119">
        <v>39</v>
      </c>
      <c r="B49" s="120" t="s">
        <v>60</v>
      </c>
      <c r="C49" s="129">
        <v>37781</v>
      </c>
      <c r="D49" s="130">
        <v>116.2735</v>
      </c>
      <c r="E49" s="129">
        <v>50953</v>
      </c>
      <c r="F49" s="130">
        <v>91.562799999999996</v>
      </c>
      <c r="G49" s="134">
        <v>0</v>
      </c>
      <c r="H49" s="135">
        <v>0</v>
      </c>
      <c r="I49" s="134">
        <v>0</v>
      </c>
      <c r="J49" s="135">
        <v>0</v>
      </c>
      <c r="K49" s="129">
        <f t="shared" si="4"/>
        <v>50953</v>
      </c>
      <c r="L49" s="130">
        <f t="shared" si="4"/>
        <v>91.562799999999996</v>
      </c>
    </row>
    <row r="50" spans="1:12" s="113" customFormat="1" ht="15">
      <c r="A50" s="115"/>
      <c r="B50" s="116" t="s">
        <v>61</v>
      </c>
      <c r="C50" s="123">
        <f>SUM(C32:C49)</f>
        <v>805426</v>
      </c>
      <c r="D50" s="124">
        <f t="shared" ref="D50:J50" si="5">SUM(D32:D49)</f>
        <v>4515.5021000000006</v>
      </c>
      <c r="E50" s="123">
        <f t="shared" si="5"/>
        <v>1873754</v>
      </c>
      <c r="F50" s="124">
        <f t="shared" si="5"/>
        <v>10215.396099999998</v>
      </c>
      <c r="G50" s="123">
        <f t="shared" si="5"/>
        <v>731523</v>
      </c>
      <c r="H50" s="124">
        <f t="shared" si="5"/>
        <v>5896.2612000000008</v>
      </c>
      <c r="I50" s="123">
        <f t="shared" si="5"/>
        <v>1047110</v>
      </c>
      <c r="J50" s="124">
        <f t="shared" si="5"/>
        <v>8322.896999999999</v>
      </c>
      <c r="K50" s="125">
        <f t="shared" si="4"/>
        <v>826644</v>
      </c>
      <c r="L50" s="126">
        <f t="shared" si="4"/>
        <v>1892.4990999999991</v>
      </c>
    </row>
    <row r="51" spans="1:12" ht="15">
      <c r="A51" s="115"/>
      <c r="B51" s="116" t="s">
        <v>63</v>
      </c>
      <c r="C51" s="121"/>
      <c r="D51" s="122"/>
      <c r="E51" s="121"/>
      <c r="F51" s="122"/>
      <c r="G51" s="121"/>
      <c r="H51" s="122"/>
      <c r="I51" s="136"/>
      <c r="J51" s="137"/>
      <c r="K51" s="121"/>
      <c r="L51" s="122"/>
    </row>
    <row r="52" spans="1:12" ht="15">
      <c r="A52" s="119">
        <v>40</v>
      </c>
      <c r="B52" s="120" t="s">
        <v>64</v>
      </c>
      <c r="C52" s="129">
        <v>196334</v>
      </c>
      <c r="D52" s="130">
        <v>727.46</v>
      </c>
      <c r="E52" s="131">
        <v>248879</v>
      </c>
      <c r="F52" s="132">
        <v>2823.28</v>
      </c>
      <c r="G52" s="129">
        <v>10097</v>
      </c>
      <c r="H52" s="130">
        <v>109.97</v>
      </c>
      <c r="I52" s="131">
        <v>192351</v>
      </c>
      <c r="J52" s="132">
        <v>1352.88</v>
      </c>
      <c r="K52" s="129">
        <f t="shared" ref="K52:L67" si="6">E52-I52</f>
        <v>56528</v>
      </c>
      <c r="L52" s="130">
        <f t="shared" si="6"/>
        <v>1470.4</v>
      </c>
    </row>
    <row r="53" spans="1:12" ht="15">
      <c r="A53" s="119">
        <v>41</v>
      </c>
      <c r="B53" s="120" t="s">
        <v>65</v>
      </c>
      <c r="C53" s="129">
        <v>169594</v>
      </c>
      <c r="D53" s="130">
        <v>1309.83</v>
      </c>
      <c r="E53" s="129">
        <v>824370</v>
      </c>
      <c r="F53" s="130">
        <v>7590.93</v>
      </c>
      <c r="G53" s="129">
        <v>369454</v>
      </c>
      <c r="H53" s="130">
        <v>2882.29</v>
      </c>
      <c r="I53" s="129">
        <v>816944</v>
      </c>
      <c r="J53" s="130">
        <v>7321.84</v>
      </c>
      <c r="K53" s="129">
        <f t="shared" si="6"/>
        <v>7426</v>
      </c>
      <c r="L53" s="130">
        <f t="shared" si="6"/>
        <v>269.09000000000015</v>
      </c>
    </row>
    <row r="54" spans="1:12" ht="15">
      <c r="A54" s="119">
        <v>42</v>
      </c>
      <c r="B54" s="120" t="s">
        <v>66</v>
      </c>
      <c r="C54" s="129">
        <v>33125</v>
      </c>
      <c r="D54" s="130">
        <v>1385.2293</v>
      </c>
      <c r="E54" s="129">
        <v>319987</v>
      </c>
      <c r="F54" s="130">
        <v>4215.6099999999997</v>
      </c>
      <c r="G54" s="129">
        <v>164799</v>
      </c>
      <c r="H54" s="130">
        <v>1782.4978000000001</v>
      </c>
      <c r="I54" s="129">
        <v>321024</v>
      </c>
      <c r="J54" s="130">
        <v>3902.5565999999999</v>
      </c>
      <c r="K54" s="129">
        <f t="shared" si="6"/>
        <v>-1037</v>
      </c>
      <c r="L54" s="130">
        <f t="shared" si="6"/>
        <v>313.05339999999978</v>
      </c>
    </row>
    <row r="55" spans="1:12" s="113" customFormat="1" ht="15">
      <c r="A55" s="115"/>
      <c r="B55" s="116" t="s">
        <v>67</v>
      </c>
      <c r="C55" s="123">
        <f t="shared" ref="C55:J55" si="7">SUM(C52:C54)</f>
        <v>399053</v>
      </c>
      <c r="D55" s="124">
        <f t="shared" si="7"/>
        <v>3422.5192999999999</v>
      </c>
      <c r="E55" s="123">
        <f t="shared" si="7"/>
        <v>1393236</v>
      </c>
      <c r="F55" s="124">
        <f t="shared" si="7"/>
        <v>14629.82</v>
      </c>
      <c r="G55" s="123">
        <f t="shared" si="7"/>
        <v>544350</v>
      </c>
      <c r="H55" s="124">
        <f t="shared" si="7"/>
        <v>4774.7577999999994</v>
      </c>
      <c r="I55" s="123">
        <f t="shared" si="7"/>
        <v>1330319</v>
      </c>
      <c r="J55" s="124">
        <f t="shared" si="7"/>
        <v>12577.276600000001</v>
      </c>
      <c r="K55" s="125">
        <f t="shared" si="6"/>
        <v>62917</v>
      </c>
      <c r="L55" s="126">
        <f t="shared" si="6"/>
        <v>2052.5433999999987</v>
      </c>
    </row>
    <row r="56" spans="1:12" s="113" customFormat="1" ht="15">
      <c r="A56" s="116" t="s">
        <v>145</v>
      </c>
      <c r="B56" s="116"/>
      <c r="C56" s="123">
        <f>SUM(C12+C30+C50+C55)</f>
        <v>2150924</v>
      </c>
      <c r="D56" s="124">
        <f t="shared" ref="D56:J56" si="8">SUM(D12+D30+D50+D55)</f>
        <v>19674.923200000001</v>
      </c>
      <c r="E56" s="123">
        <f t="shared" si="8"/>
        <v>6127073</v>
      </c>
      <c r="F56" s="124">
        <f t="shared" si="8"/>
        <v>88172.43763</v>
      </c>
      <c r="G56" s="123">
        <f t="shared" si="8"/>
        <v>3031696</v>
      </c>
      <c r="H56" s="124">
        <f t="shared" si="8"/>
        <v>41570.029999999992</v>
      </c>
      <c r="I56" s="123">
        <f t="shared" si="8"/>
        <v>4888363</v>
      </c>
      <c r="J56" s="124">
        <f t="shared" si="8"/>
        <v>76656.941999999995</v>
      </c>
      <c r="K56" s="125">
        <f t="shared" si="6"/>
        <v>1238710</v>
      </c>
      <c r="L56" s="126">
        <f t="shared" si="6"/>
        <v>11515.495630000005</v>
      </c>
    </row>
    <row r="57" spans="1:12" s="113" customFormat="1" ht="15">
      <c r="A57" s="116" t="s">
        <v>146</v>
      </c>
      <c r="B57" s="116"/>
      <c r="C57" s="123">
        <f>SUM(C12+C30+C50)</f>
        <v>1751871</v>
      </c>
      <c r="D57" s="124">
        <f t="shared" ref="D57:J57" si="9">SUM(D12+D30+D50)</f>
        <v>16252.403900000001</v>
      </c>
      <c r="E57" s="123">
        <f t="shared" si="9"/>
        <v>4733837</v>
      </c>
      <c r="F57" s="124">
        <f t="shared" si="9"/>
        <v>73542.617629999993</v>
      </c>
      <c r="G57" s="123">
        <f t="shared" si="9"/>
        <v>2487346</v>
      </c>
      <c r="H57" s="124">
        <f t="shared" si="9"/>
        <v>36795.272199999992</v>
      </c>
      <c r="I57" s="123">
        <f t="shared" si="9"/>
        <v>3558044</v>
      </c>
      <c r="J57" s="124">
        <f t="shared" si="9"/>
        <v>64079.665399999998</v>
      </c>
      <c r="K57" s="125">
        <f t="shared" si="6"/>
        <v>1175793</v>
      </c>
      <c r="L57" s="126">
        <f t="shared" si="6"/>
        <v>9462.9522299999953</v>
      </c>
    </row>
    <row r="58" spans="1:12" ht="15">
      <c r="A58" s="115" t="s">
        <v>70</v>
      </c>
      <c r="B58" s="116" t="s">
        <v>71</v>
      </c>
      <c r="C58" s="121"/>
      <c r="D58" s="122"/>
      <c r="E58" s="121"/>
      <c r="F58" s="122"/>
      <c r="G58" s="121"/>
      <c r="H58" s="122"/>
      <c r="I58" s="121"/>
      <c r="J58" s="122"/>
      <c r="K58" s="121"/>
      <c r="L58" s="122"/>
    </row>
    <row r="59" spans="1:12">
      <c r="A59" s="119">
        <v>43</v>
      </c>
      <c r="B59" s="120" t="s">
        <v>72</v>
      </c>
      <c r="C59" s="121">
        <v>0</v>
      </c>
      <c r="D59" s="122">
        <v>0</v>
      </c>
      <c r="E59" s="121">
        <v>0</v>
      </c>
      <c r="F59" s="122">
        <v>0</v>
      </c>
      <c r="G59" s="121">
        <v>0</v>
      </c>
      <c r="H59" s="122">
        <v>0</v>
      </c>
      <c r="I59" s="121">
        <v>0</v>
      </c>
      <c r="J59" s="122">
        <v>0</v>
      </c>
      <c r="K59" s="121">
        <f t="shared" ref="K59:K62" si="10">E59-I59</f>
        <v>0</v>
      </c>
      <c r="L59" s="122">
        <f t="shared" si="6"/>
        <v>0</v>
      </c>
    </row>
    <row r="60" spans="1:12">
      <c r="A60" s="119">
        <v>44</v>
      </c>
      <c r="B60" s="120" t="s">
        <v>73</v>
      </c>
      <c r="C60" s="121">
        <v>887880</v>
      </c>
      <c r="D60" s="122">
        <v>4588.3957</v>
      </c>
      <c r="E60" s="121">
        <v>1939733</v>
      </c>
      <c r="F60" s="122">
        <v>9653.3821000000007</v>
      </c>
      <c r="G60" s="121">
        <v>1590066</v>
      </c>
      <c r="H60" s="122">
        <v>7940.7381999999998</v>
      </c>
      <c r="I60" s="121">
        <v>1613918</v>
      </c>
      <c r="J60" s="122">
        <v>8083.6715000000004</v>
      </c>
      <c r="K60" s="121">
        <f t="shared" si="10"/>
        <v>325815</v>
      </c>
      <c r="L60" s="122">
        <f t="shared" si="6"/>
        <v>1569.7106000000003</v>
      </c>
    </row>
    <row r="61" spans="1:12">
      <c r="A61" s="119">
        <v>45</v>
      </c>
      <c r="B61" s="120" t="s">
        <v>74</v>
      </c>
      <c r="C61" s="121">
        <v>0</v>
      </c>
      <c r="D61" s="122">
        <v>0</v>
      </c>
      <c r="E61" s="121">
        <v>0</v>
      </c>
      <c r="F61" s="122">
        <v>0</v>
      </c>
      <c r="G61" s="121">
        <v>0</v>
      </c>
      <c r="H61" s="122">
        <v>0</v>
      </c>
      <c r="I61" s="121">
        <v>0</v>
      </c>
      <c r="J61" s="122">
        <v>0</v>
      </c>
      <c r="K61" s="121">
        <f t="shared" si="10"/>
        <v>0</v>
      </c>
      <c r="L61" s="122">
        <f t="shared" si="6"/>
        <v>0</v>
      </c>
    </row>
    <row r="62" spans="1:12" s="113" customFormat="1" ht="15">
      <c r="A62" s="115"/>
      <c r="B62" s="116" t="s">
        <v>75</v>
      </c>
      <c r="C62" s="123">
        <f t="shared" ref="C62:J62" si="11">SUM(C59:C61)</f>
        <v>887880</v>
      </c>
      <c r="D62" s="124">
        <f t="shared" si="11"/>
        <v>4588.3957</v>
      </c>
      <c r="E62" s="123">
        <f t="shared" si="11"/>
        <v>1939733</v>
      </c>
      <c r="F62" s="124">
        <f t="shared" si="11"/>
        <v>9653.3821000000007</v>
      </c>
      <c r="G62" s="123">
        <f t="shared" si="11"/>
        <v>1590066</v>
      </c>
      <c r="H62" s="124">
        <f t="shared" si="11"/>
        <v>7940.7381999999998</v>
      </c>
      <c r="I62" s="123">
        <f t="shared" si="11"/>
        <v>1613918</v>
      </c>
      <c r="J62" s="124">
        <f t="shared" si="11"/>
        <v>8083.6715000000004</v>
      </c>
      <c r="K62" s="125">
        <f t="shared" si="10"/>
        <v>325815</v>
      </c>
      <c r="L62" s="126">
        <f t="shared" si="6"/>
        <v>1569.7106000000003</v>
      </c>
    </row>
    <row r="63" spans="1:12" ht="15">
      <c r="A63" s="115">
        <v>46</v>
      </c>
      <c r="B63" s="116" t="s">
        <v>77</v>
      </c>
      <c r="C63" s="121">
        <v>0</v>
      </c>
      <c r="D63" s="122">
        <v>0</v>
      </c>
      <c r="E63" s="121">
        <v>0</v>
      </c>
      <c r="F63" s="122">
        <v>0</v>
      </c>
      <c r="G63" s="121">
        <v>0</v>
      </c>
      <c r="H63" s="122">
        <v>0</v>
      </c>
      <c r="I63" s="121">
        <v>0</v>
      </c>
      <c r="J63" s="122">
        <v>0</v>
      </c>
      <c r="K63" s="121">
        <f>E63-I63</f>
        <v>0</v>
      </c>
      <c r="L63" s="122">
        <f t="shared" si="6"/>
        <v>0</v>
      </c>
    </row>
    <row r="64" spans="1:12" s="113" customFormat="1" ht="15">
      <c r="A64" s="115"/>
      <c r="B64" s="116" t="s">
        <v>78</v>
      </c>
      <c r="C64" s="125">
        <f t="shared" ref="C64:J64" si="12">SUM(C63)</f>
        <v>0</v>
      </c>
      <c r="D64" s="126">
        <f t="shared" si="12"/>
        <v>0</v>
      </c>
      <c r="E64" s="125">
        <f t="shared" si="12"/>
        <v>0</v>
      </c>
      <c r="F64" s="126">
        <f t="shared" si="12"/>
        <v>0</v>
      </c>
      <c r="G64" s="125">
        <f t="shared" si="12"/>
        <v>0</v>
      </c>
      <c r="H64" s="126">
        <f t="shared" si="12"/>
        <v>0</v>
      </c>
      <c r="I64" s="125">
        <f t="shared" si="12"/>
        <v>0</v>
      </c>
      <c r="J64" s="126">
        <f t="shared" si="12"/>
        <v>0</v>
      </c>
      <c r="K64" s="125">
        <f>E64-I64</f>
        <v>0</v>
      </c>
      <c r="L64" s="126">
        <f t="shared" si="6"/>
        <v>0</v>
      </c>
    </row>
    <row r="65" spans="1:12" ht="15">
      <c r="A65" s="115" t="s">
        <v>147</v>
      </c>
      <c r="B65" s="116" t="s">
        <v>80</v>
      </c>
      <c r="C65" s="125"/>
      <c r="D65" s="126"/>
      <c r="E65" s="125"/>
      <c r="F65" s="126"/>
      <c r="G65" s="121"/>
      <c r="H65" s="122"/>
      <c r="I65" s="121"/>
      <c r="J65" s="122"/>
      <c r="K65" s="121"/>
      <c r="L65" s="122"/>
    </row>
    <row r="66" spans="1:12" ht="15">
      <c r="A66" s="138">
        <v>1</v>
      </c>
      <c r="B66" s="139" t="s">
        <v>81</v>
      </c>
      <c r="C66" s="140">
        <v>33350</v>
      </c>
      <c r="D66" s="141">
        <v>109.25</v>
      </c>
      <c r="E66" s="140">
        <v>102143</v>
      </c>
      <c r="F66" s="141">
        <v>163.09</v>
      </c>
      <c r="G66" s="140">
        <v>0</v>
      </c>
      <c r="H66" s="141">
        <v>0</v>
      </c>
      <c r="I66" s="140">
        <v>0</v>
      </c>
      <c r="J66" s="141">
        <v>0</v>
      </c>
      <c r="K66" s="121">
        <f t="shared" ref="K66:L68" si="13">E66-I66</f>
        <v>102143</v>
      </c>
      <c r="L66" s="122">
        <f t="shared" si="6"/>
        <v>163.09</v>
      </c>
    </row>
    <row r="67" spans="1:12" ht="15">
      <c r="A67" s="138">
        <v>2</v>
      </c>
      <c r="B67" s="139" t="s">
        <v>82</v>
      </c>
      <c r="C67" s="140">
        <v>60307</v>
      </c>
      <c r="D67" s="141">
        <v>202.63</v>
      </c>
      <c r="E67" s="140">
        <v>163311</v>
      </c>
      <c r="F67" s="141">
        <v>353.09</v>
      </c>
      <c r="G67" s="140">
        <v>0</v>
      </c>
      <c r="H67" s="141">
        <v>0</v>
      </c>
      <c r="I67" s="140">
        <v>0</v>
      </c>
      <c r="J67" s="141">
        <v>0</v>
      </c>
      <c r="K67" s="121">
        <f t="shared" si="13"/>
        <v>163311</v>
      </c>
      <c r="L67" s="122">
        <f t="shared" si="6"/>
        <v>353.09</v>
      </c>
    </row>
    <row r="68" spans="1:12" s="113" customFormat="1" ht="15">
      <c r="A68" s="138"/>
      <c r="B68" s="142" t="s">
        <v>83</v>
      </c>
      <c r="C68" s="143">
        <f t="shared" ref="C68:J68" si="14">SUM(C66:C67)</f>
        <v>93657</v>
      </c>
      <c r="D68" s="144">
        <f t="shared" si="14"/>
        <v>311.88</v>
      </c>
      <c r="E68" s="143">
        <f t="shared" si="14"/>
        <v>265454</v>
      </c>
      <c r="F68" s="144">
        <f t="shared" si="14"/>
        <v>516.17999999999995</v>
      </c>
      <c r="G68" s="143">
        <f t="shared" si="14"/>
        <v>0</v>
      </c>
      <c r="H68" s="144">
        <f t="shared" si="14"/>
        <v>0</v>
      </c>
      <c r="I68" s="143">
        <f t="shared" si="14"/>
        <v>0</v>
      </c>
      <c r="J68" s="144">
        <f t="shared" si="14"/>
        <v>0</v>
      </c>
      <c r="K68" s="125">
        <f t="shared" si="13"/>
        <v>265454</v>
      </c>
      <c r="L68" s="126">
        <f t="shared" si="13"/>
        <v>516.17999999999995</v>
      </c>
    </row>
    <row r="69" spans="1:12" s="113" customFormat="1" ht="15">
      <c r="A69" s="115"/>
      <c r="B69" s="116" t="s">
        <v>148</v>
      </c>
      <c r="C69" s="125">
        <v>3132461</v>
      </c>
      <c r="D69" s="126">
        <v>24575.198900000003</v>
      </c>
      <c r="E69" s="125">
        <v>8332260</v>
      </c>
      <c r="F69" s="126">
        <v>98342</v>
      </c>
      <c r="G69" s="125">
        <v>4621762</v>
      </c>
      <c r="H69" s="126">
        <v>49510.768199999991</v>
      </c>
      <c r="I69" s="125">
        <v>6502281</v>
      </c>
      <c r="J69" s="126">
        <v>87745.323499999999</v>
      </c>
      <c r="K69" s="125">
        <v>1829979</v>
      </c>
      <c r="L69" s="126">
        <v>10596.68</v>
      </c>
    </row>
  </sheetData>
  <mergeCells count="13">
    <mergeCell ref="G5:H5"/>
    <mergeCell ref="I5:J5"/>
    <mergeCell ref="K5:L5"/>
    <mergeCell ref="A1:L1"/>
    <mergeCell ref="A2:L2"/>
    <mergeCell ref="A3:L3"/>
    <mergeCell ref="A4:A5"/>
    <mergeCell ref="B4:B5"/>
    <mergeCell ref="C4:F4"/>
    <mergeCell ref="G4:J4"/>
    <mergeCell ref="K4:L4"/>
    <mergeCell ref="C5:D5"/>
    <mergeCell ref="E5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0"/>
  <sheetViews>
    <sheetView topLeftCell="A46" workbookViewId="0">
      <selection activeCell="R21" sqref="R21"/>
    </sheetView>
  </sheetViews>
  <sheetFormatPr defaultRowHeight="15"/>
  <cols>
    <col min="1" max="1" width="4.42578125" style="148" bestFit="1" customWidth="1"/>
    <col min="2" max="2" width="28.7109375" style="148" customWidth="1"/>
    <col min="3" max="3" width="10.7109375" style="148" bestFit="1" customWidth="1"/>
    <col min="4" max="4" width="10.85546875" style="171" bestFit="1" customWidth="1"/>
    <col min="5" max="5" width="10.28515625" style="148" bestFit="1" customWidth="1"/>
    <col min="6" max="6" width="10.85546875" style="171" bestFit="1" customWidth="1"/>
    <col min="7" max="7" width="6" style="148" customWidth="1"/>
    <col min="8" max="8" width="7.28515625" style="171" customWidth="1"/>
    <col min="9" max="9" width="6.5703125" style="148" customWidth="1"/>
    <col min="10" max="10" width="8.7109375" style="171" customWidth="1"/>
    <col min="11" max="11" width="5.140625" style="148" bestFit="1" customWidth="1"/>
    <col min="12" max="12" width="8.42578125" style="171" customWidth="1"/>
    <col min="13" max="13" width="5.140625" style="148" bestFit="1" customWidth="1"/>
    <col min="14" max="14" width="10.85546875" style="171" customWidth="1"/>
    <col min="15" max="16" width="9.140625" style="148" customWidth="1"/>
    <col min="17" max="16384" width="9.140625" style="148"/>
  </cols>
  <sheetData>
    <row r="1" spans="1:14" ht="23.25">
      <c r="A1" s="729" t="s">
        <v>149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</row>
    <row r="2" spans="1:14" ht="15.75">
      <c r="A2" s="730" t="s">
        <v>150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</row>
    <row r="3" spans="1:14">
      <c r="A3" s="731" t="s">
        <v>87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</row>
    <row r="4" spans="1:14" ht="15.75">
      <c r="A4" s="733" t="s">
        <v>88</v>
      </c>
      <c r="B4" s="730" t="s">
        <v>94</v>
      </c>
      <c r="C4" s="734" t="s">
        <v>151</v>
      </c>
      <c r="D4" s="734"/>
      <c r="E4" s="734"/>
      <c r="F4" s="734"/>
      <c r="G4" s="734" t="s">
        <v>152</v>
      </c>
      <c r="H4" s="734"/>
      <c r="I4" s="734"/>
      <c r="J4" s="734"/>
      <c r="K4" s="734" t="s">
        <v>153</v>
      </c>
      <c r="L4" s="734"/>
      <c r="M4" s="734"/>
      <c r="N4" s="734"/>
    </row>
    <row r="5" spans="1:14" ht="15.75">
      <c r="A5" s="733"/>
      <c r="B5" s="730"/>
      <c r="C5" s="727" t="s">
        <v>154</v>
      </c>
      <c r="D5" s="727"/>
      <c r="E5" s="727" t="s">
        <v>155</v>
      </c>
      <c r="F5" s="727"/>
      <c r="G5" s="727" t="str">
        <f>C5</f>
        <v xml:space="preserve"> Disbursements from 01.04.2018 to 30.9.2018</v>
      </c>
      <c r="H5" s="727"/>
      <c r="I5" s="727" t="str">
        <f>E5</f>
        <v xml:space="preserve"> Outstanding as at the end of 30.9.2018</v>
      </c>
      <c r="J5" s="727"/>
      <c r="K5" s="727" t="str">
        <f>G5</f>
        <v xml:space="preserve"> Disbursements from 01.04.2018 to 30.9.2018</v>
      </c>
      <c r="L5" s="727"/>
      <c r="M5" s="727" t="str">
        <f>I5</f>
        <v xml:space="preserve"> Outstanding as at the end of 30.9.2018</v>
      </c>
      <c r="N5" s="727"/>
    </row>
    <row r="6" spans="1:14" ht="15.75">
      <c r="A6" s="733"/>
      <c r="B6" s="730"/>
      <c r="C6" s="149" t="s">
        <v>105</v>
      </c>
      <c r="D6" s="149" t="s">
        <v>142</v>
      </c>
      <c r="E6" s="149" t="s">
        <v>105</v>
      </c>
      <c r="F6" s="149" t="s">
        <v>142</v>
      </c>
      <c r="G6" s="149" t="s">
        <v>105</v>
      </c>
      <c r="H6" s="149" t="s">
        <v>142</v>
      </c>
      <c r="I6" s="149" t="s">
        <v>105</v>
      </c>
      <c r="J6" s="149" t="s">
        <v>142</v>
      </c>
      <c r="K6" s="149" t="s">
        <v>105</v>
      </c>
      <c r="L6" s="149" t="s">
        <v>142</v>
      </c>
      <c r="M6" s="149" t="s">
        <v>105</v>
      </c>
      <c r="N6" s="149" t="s">
        <v>142</v>
      </c>
    </row>
    <row r="7" spans="1:14">
      <c r="A7" s="150" t="s">
        <v>15</v>
      </c>
      <c r="B7" s="151" t="s">
        <v>16</v>
      </c>
      <c r="C7" s="152"/>
      <c r="D7" s="153"/>
      <c r="E7" s="152"/>
      <c r="F7" s="153"/>
      <c r="G7" s="154"/>
      <c r="H7" s="155"/>
      <c r="I7" s="154"/>
      <c r="J7" s="155"/>
      <c r="K7" s="154"/>
      <c r="L7" s="155"/>
      <c r="M7" s="154"/>
      <c r="N7" s="155"/>
    </row>
    <row r="8" spans="1:14">
      <c r="A8" s="156">
        <v>1</v>
      </c>
      <c r="B8" s="151" t="s">
        <v>17</v>
      </c>
      <c r="C8" s="157">
        <v>138326</v>
      </c>
      <c r="D8" s="153">
        <v>1156.97</v>
      </c>
      <c r="E8" s="157">
        <v>387756</v>
      </c>
      <c r="F8" s="153">
        <v>11846.1</v>
      </c>
      <c r="G8" s="157">
        <v>63</v>
      </c>
      <c r="H8" s="153">
        <v>1.03</v>
      </c>
      <c r="I8" s="157">
        <v>166</v>
      </c>
      <c r="J8" s="153">
        <v>4.5199999999999996</v>
      </c>
      <c r="K8" s="157">
        <v>0</v>
      </c>
      <c r="L8" s="153">
        <v>0</v>
      </c>
      <c r="M8" s="157">
        <v>0</v>
      </c>
      <c r="N8" s="153">
        <v>0</v>
      </c>
    </row>
    <row r="9" spans="1:14">
      <c r="A9" s="156">
        <v>2</v>
      </c>
      <c r="B9" s="151" t="s">
        <v>18</v>
      </c>
      <c r="C9" s="157">
        <v>38045</v>
      </c>
      <c r="D9" s="153">
        <v>510.51</v>
      </c>
      <c r="E9" s="157">
        <v>135512</v>
      </c>
      <c r="F9" s="153">
        <v>2672.48</v>
      </c>
      <c r="G9" s="157">
        <v>0</v>
      </c>
      <c r="H9" s="153">
        <v>0</v>
      </c>
      <c r="I9" s="157">
        <v>0</v>
      </c>
      <c r="J9" s="153">
        <v>0</v>
      </c>
      <c r="K9" s="157">
        <v>48</v>
      </c>
      <c r="L9" s="153">
        <v>39.590000000000003</v>
      </c>
      <c r="M9" s="157">
        <v>214</v>
      </c>
      <c r="N9" s="153">
        <v>177.33</v>
      </c>
    </row>
    <row r="10" spans="1:14">
      <c r="A10" s="156">
        <v>3</v>
      </c>
      <c r="B10" s="151" t="s">
        <v>19</v>
      </c>
      <c r="C10" s="157">
        <v>41235</v>
      </c>
      <c r="D10" s="153">
        <v>3728.12</v>
      </c>
      <c r="E10" s="157">
        <v>272286</v>
      </c>
      <c r="F10" s="153">
        <v>13466.33</v>
      </c>
      <c r="G10" s="157">
        <v>12</v>
      </c>
      <c r="H10" s="153">
        <v>1.1200000000000001</v>
      </c>
      <c r="I10" s="157">
        <v>1652</v>
      </c>
      <c r="J10" s="153">
        <v>25.74</v>
      </c>
      <c r="K10" s="157">
        <v>52</v>
      </c>
      <c r="L10" s="153">
        <v>10.5227</v>
      </c>
      <c r="M10" s="157">
        <v>77</v>
      </c>
      <c r="N10" s="153">
        <v>7.75</v>
      </c>
    </row>
    <row r="11" spans="1:14">
      <c r="A11" s="156">
        <v>4</v>
      </c>
      <c r="B11" s="151" t="s">
        <v>20</v>
      </c>
      <c r="C11" s="157">
        <v>70310</v>
      </c>
      <c r="D11" s="153">
        <v>3645.42</v>
      </c>
      <c r="E11" s="157">
        <v>335623</v>
      </c>
      <c r="F11" s="153">
        <v>15628.79</v>
      </c>
      <c r="G11" s="157">
        <v>0</v>
      </c>
      <c r="H11" s="153">
        <v>0</v>
      </c>
      <c r="I11" s="157">
        <v>0</v>
      </c>
      <c r="J11" s="153">
        <v>0</v>
      </c>
      <c r="K11" s="157">
        <v>143</v>
      </c>
      <c r="L11" s="153">
        <v>614.58460000000002</v>
      </c>
      <c r="M11" s="157">
        <v>111</v>
      </c>
      <c r="N11" s="153">
        <v>388.286</v>
      </c>
    </row>
    <row r="12" spans="1:14">
      <c r="A12" s="156">
        <v>5</v>
      </c>
      <c r="B12" s="151" t="s">
        <v>21</v>
      </c>
      <c r="C12" s="157">
        <v>95436</v>
      </c>
      <c r="D12" s="153">
        <v>1173.83</v>
      </c>
      <c r="E12" s="157">
        <v>214888</v>
      </c>
      <c r="F12" s="153">
        <v>4712.34</v>
      </c>
      <c r="G12" s="157">
        <v>2</v>
      </c>
      <c r="H12" s="153">
        <v>0.03</v>
      </c>
      <c r="I12" s="157">
        <v>22</v>
      </c>
      <c r="J12" s="153">
        <v>2.09</v>
      </c>
      <c r="K12" s="157">
        <v>0</v>
      </c>
      <c r="L12" s="153">
        <v>0</v>
      </c>
      <c r="M12" s="157">
        <v>0</v>
      </c>
      <c r="N12" s="153">
        <v>0</v>
      </c>
    </row>
    <row r="13" spans="1:14">
      <c r="A13" s="156"/>
      <c r="B13" s="151" t="s">
        <v>22</v>
      </c>
      <c r="C13" s="150">
        <f>SUM(C8:C12)</f>
        <v>383352</v>
      </c>
      <c r="D13" s="158">
        <f t="shared" ref="D13:N13" si="0">SUM(D8:D12)</f>
        <v>10214.85</v>
      </c>
      <c r="E13" s="150">
        <f t="shared" si="0"/>
        <v>1346065</v>
      </c>
      <c r="F13" s="158">
        <f t="shared" si="0"/>
        <v>48326.039999999994</v>
      </c>
      <c r="G13" s="150">
        <f t="shared" si="0"/>
        <v>77</v>
      </c>
      <c r="H13" s="158">
        <f t="shared" si="0"/>
        <v>2.1800000000000002</v>
      </c>
      <c r="I13" s="150">
        <f t="shared" si="0"/>
        <v>1840</v>
      </c>
      <c r="J13" s="158">
        <f t="shared" si="0"/>
        <v>32.349999999999994</v>
      </c>
      <c r="K13" s="150">
        <f t="shared" si="0"/>
        <v>243</v>
      </c>
      <c r="L13" s="158">
        <f t="shared" si="0"/>
        <v>664.69730000000004</v>
      </c>
      <c r="M13" s="150">
        <f t="shared" si="0"/>
        <v>402</v>
      </c>
      <c r="N13" s="158">
        <f t="shared" si="0"/>
        <v>573.36599999999999</v>
      </c>
    </row>
    <row r="14" spans="1:14">
      <c r="A14" s="728" t="s">
        <v>108</v>
      </c>
      <c r="B14" s="728"/>
      <c r="C14" s="157"/>
      <c r="D14" s="153"/>
      <c r="E14" s="157"/>
      <c r="F14" s="153"/>
      <c r="G14" s="159"/>
      <c r="H14" s="155"/>
      <c r="I14" s="159"/>
      <c r="J14" s="155"/>
      <c r="K14" s="159"/>
      <c r="L14" s="155"/>
      <c r="M14" s="159"/>
      <c r="N14" s="155"/>
    </row>
    <row r="15" spans="1:14">
      <c r="A15" s="160">
        <v>1</v>
      </c>
      <c r="B15" s="161" t="s">
        <v>24</v>
      </c>
      <c r="C15" s="157">
        <v>56</v>
      </c>
      <c r="D15" s="153">
        <v>0.24</v>
      </c>
      <c r="E15" s="157">
        <v>1668</v>
      </c>
      <c r="F15" s="153">
        <v>38.700000000000003</v>
      </c>
      <c r="G15" s="157">
        <v>0</v>
      </c>
      <c r="H15" s="153">
        <v>0</v>
      </c>
      <c r="I15" s="157">
        <v>0</v>
      </c>
      <c r="J15" s="153">
        <v>0</v>
      </c>
      <c r="K15" s="157">
        <v>0</v>
      </c>
      <c r="L15" s="153">
        <v>0</v>
      </c>
      <c r="M15" s="157">
        <v>32</v>
      </c>
      <c r="N15" s="153">
        <v>1.45</v>
      </c>
    </row>
    <row r="16" spans="1:14">
      <c r="A16" s="160">
        <v>2</v>
      </c>
      <c r="B16" s="161" t="s">
        <v>25</v>
      </c>
      <c r="C16" s="157">
        <v>4585</v>
      </c>
      <c r="D16" s="153">
        <v>129.72999999999999</v>
      </c>
      <c r="E16" s="157">
        <v>17801</v>
      </c>
      <c r="F16" s="153">
        <v>807.55</v>
      </c>
      <c r="G16" s="157">
        <v>0</v>
      </c>
      <c r="H16" s="153">
        <v>0</v>
      </c>
      <c r="I16" s="157">
        <v>0</v>
      </c>
      <c r="J16" s="153">
        <v>0</v>
      </c>
      <c r="K16" s="157">
        <v>0</v>
      </c>
      <c r="L16" s="153">
        <v>0</v>
      </c>
      <c r="M16" s="157">
        <v>0</v>
      </c>
      <c r="N16" s="153">
        <v>0</v>
      </c>
    </row>
    <row r="17" spans="1:14">
      <c r="A17" s="160">
        <v>3</v>
      </c>
      <c r="B17" s="161" t="s">
        <v>26</v>
      </c>
      <c r="C17" s="157">
        <v>3701</v>
      </c>
      <c r="D17" s="153">
        <v>86.21</v>
      </c>
      <c r="E17" s="157">
        <v>20801</v>
      </c>
      <c r="F17" s="153">
        <v>479.06</v>
      </c>
      <c r="G17" s="157">
        <v>0</v>
      </c>
      <c r="H17" s="153">
        <v>0</v>
      </c>
      <c r="I17" s="157">
        <v>0</v>
      </c>
      <c r="J17" s="153">
        <v>0</v>
      </c>
      <c r="K17" s="157">
        <v>0</v>
      </c>
      <c r="L17" s="153">
        <v>0</v>
      </c>
      <c r="M17" s="157">
        <v>0</v>
      </c>
      <c r="N17" s="153">
        <v>0</v>
      </c>
    </row>
    <row r="18" spans="1:14">
      <c r="A18" s="160">
        <v>4</v>
      </c>
      <c r="B18" s="162" t="s">
        <v>27</v>
      </c>
      <c r="C18" s="157">
        <v>2545</v>
      </c>
      <c r="D18" s="153">
        <v>110.62</v>
      </c>
      <c r="E18" s="157">
        <v>20073</v>
      </c>
      <c r="F18" s="153">
        <v>1789.49</v>
      </c>
      <c r="G18" s="157">
        <v>10</v>
      </c>
      <c r="H18" s="153">
        <v>8.6400000000000005E-2</v>
      </c>
      <c r="I18" s="157">
        <v>39</v>
      </c>
      <c r="J18" s="153">
        <v>0.55769999999999997</v>
      </c>
      <c r="K18" s="157">
        <v>26</v>
      </c>
      <c r="L18" s="153">
        <v>78.121799999999993</v>
      </c>
      <c r="M18" s="157">
        <v>14</v>
      </c>
      <c r="N18" s="153">
        <v>31.541799999999999</v>
      </c>
    </row>
    <row r="19" spans="1:14">
      <c r="A19" s="160">
        <v>5</v>
      </c>
      <c r="B19" s="162" t="s">
        <v>28</v>
      </c>
      <c r="C19" s="157">
        <v>52</v>
      </c>
      <c r="D19" s="153">
        <v>1.78</v>
      </c>
      <c r="E19" s="157">
        <v>4598</v>
      </c>
      <c r="F19" s="153">
        <v>110.28</v>
      </c>
      <c r="G19" s="157">
        <v>0</v>
      </c>
      <c r="H19" s="153">
        <v>0</v>
      </c>
      <c r="I19" s="157">
        <v>0</v>
      </c>
      <c r="J19" s="153">
        <v>0</v>
      </c>
      <c r="K19" s="157">
        <v>8</v>
      </c>
      <c r="L19" s="153">
        <v>9.8468999999999998</v>
      </c>
      <c r="M19" s="157">
        <v>9</v>
      </c>
      <c r="N19" s="153">
        <v>15.6691</v>
      </c>
    </row>
    <row r="20" spans="1:14">
      <c r="A20" s="160">
        <v>6</v>
      </c>
      <c r="B20" s="161" t="s">
        <v>29</v>
      </c>
      <c r="C20" s="157">
        <v>96</v>
      </c>
      <c r="D20" s="153">
        <v>1.4</v>
      </c>
      <c r="E20" s="157">
        <v>1251</v>
      </c>
      <c r="F20" s="153">
        <v>17.62</v>
      </c>
      <c r="G20" s="157">
        <v>10</v>
      </c>
      <c r="H20" s="153">
        <v>1.85</v>
      </c>
      <c r="I20" s="157">
        <v>45</v>
      </c>
      <c r="J20" s="153">
        <v>2.4500000000000002</v>
      </c>
      <c r="K20" s="157">
        <v>0</v>
      </c>
      <c r="L20" s="153">
        <v>0</v>
      </c>
      <c r="M20" s="157">
        <v>0</v>
      </c>
      <c r="N20" s="153">
        <v>0</v>
      </c>
    </row>
    <row r="21" spans="1:14">
      <c r="A21" s="160">
        <v>7</v>
      </c>
      <c r="B21" s="162" t="s">
        <v>30</v>
      </c>
      <c r="C21" s="157">
        <v>0</v>
      </c>
      <c r="D21" s="153">
        <v>0</v>
      </c>
      <c r="E21" s="157">
        <v>0</v>
      </c>
      <c r="F21" s="153">
        <v>0</v>
      </c>
      <c r="G21" s="157">
        <v>0</v>
      </c>
      <c r="H21" s="153">
        <v>0</v>
      </c>
      <c r="I21" s="157">
        <v>0</v>
      </c>
      <c r="J21" s="153">
        <v>0</v>
      </c>
      <c r="K21" s="157">
        <v>0</v>
      </c>
      <c r="L21" s="153">
        <v>0</v>
      </c>
      <c r="M21" s="157">
        <v>0</v>
      </c>
      <c r="N21" s="153">
        <v>0</v>
      </c>
    </row>
    <row r="22" spans="1:14">
      <c r="A22" s="160">
        <v>8</v>
      </c>
      <c r="B22" s="162" t="s">
        <v>31</v>
      </c>
      <c r="C22" s="157">
        <v>1334</v>
      </c>
      <c r="D22" s="153">
        <v>45.62</v>
      </c>
      <c r="E22" s="157">
        <v>6602</v>
      </c>
      <c r="F22" s="153">
        <v>68.430000000000007</v>
      </c>
      <c r="G22" s="157">
        <v>0</v>
      </c>
      <c r="H22" s="153">
        <v>0</v>
      </c>
      <c r="I22" s="157">
        <v>0</v>
      </c>
      <c r="J22" s="153">
        <v>0</v>
      </c>
      <c r="K22" s="157">
        <v>0</v>
      </c>
      <c r="L22" s="153">
        <v>0</v>
      </c>
      <c r="M22" s="157">
        <v>0</v>
      </c>
      <c r="N22" s="153">
        <v>0</v>
      </c>
    </row>
    <row r="23" spans="1:14">
      <c r="A23" s="160">
        <v>9</v>
      </c>
      <c r="B23" s="161" t="s">
        <v>32</v>
      </c>
      <c r="C23" s="157">
        <v>868</v>
      </c>
      <c r="D23" s="153">
        <v>6.95</v>
      </c>
      <c r="E23" s="157">
        <v>22988</v>
      </c>
      <c r="F23" s="153">
        <v>600.69000000000005</v>
      </c>
      <c r="G23" s="157">
        <v>0</v>
      </c>
      <c r="H23" s="153">
        <v>0</v>
      </c>
      <c r="I23" s="157">
        <v>259</v>
      </c>
      <c r="J23" s="153">
        <v>2.3113000000000001</v>
      </c>
      <c r="K23" s="157">
        <v>0</v>
      </c>
      <c r="L23" s="153">
        <v>0</v>
      </c>
      <c r="M23" s="157">
        <v>0</v>
      </c>
      <c r="N23" s="153">
        <v>0</v>
      </c>
    </row>
    <row r="24" spans="1:14">
      <c r="A24" s="160">
        <v>10</v>
      </c>
      <c r="B24" s="161" t="s">
        <v>33</v>
      </c>
      <c r="C24" s="157">
        <v>0</v>
      </c>
      <c r="D24" s="153">
        <v>0</v>
      </c>
      <c r="E24" s="157">
        <v>0</v>
      </c>
      <c r="F24" s="153">
        <v>0</v>
      </c>
      <c r="G24" s="157">
        <v>0</v>
      </c>
      <c r="H24" s="153">
        <v>0</v>
      </c>
      <c r="I24" s="157">
        <v>0</v>
      </c>
      <c r="J24" s="153">
        <v>0</v>
      </c>
      <c r="K24" s="157">
        <v>0</v>
      </c>
      <c r="L24" s="153">
        <v>0</v>
      </c>
      <c r="M24" s="157">
        <v>0</v>
      </c>
      <c r="N24" s="153">
        <v>0</v>
      </c>
    </row>
    <row r="25" spans="1:14">
      <c r="A25" s="160">
        <v>11</v>
      </c>
      <c r="B25" s="161" t="s">
        <v>34</v>
      </c>
      <c r="C25" s="157">
        <v>3965</v>
      </c>
      <c r="D25" s="153">
        <v>102.78</v>
      </c>
      <c r="E25" s="157">
        <v>12681</v>
      </c>
      <c r="F25" s="153">
        <v>536.88</v>
      </c>
      <c r="G25" s="157">
        <v>0</v>
      </c>
      <c r="H25" s="153">
        <v>0</v>
      </c>
      <c r="I25" s="157">
        <v>0</v>
      </c>
      <c r="J25" s="153">
        <v>0</v>
      </c>
      <c r="K25" s="157">
        <v>10</v>
      </c>
      <c r="L25" s="153">
        <v>17.3462</v>
      </c>
      <c r="M25" s="157">
        <v>17</v>
      </c>
      <c r="N25" s="153">
        <v>19.741</v>
      </c>
    </row>
    <row r="26" spans="1:14">
      <c r="A26" s="160">
        <v>12</v>
      </c>
      <c r="B26" s="162" t="s">
        <v>35</v>
      </c>
      <c r="C26" s="157">
        <v>91</v>
      </c>
      <c r="D26" s="153">
        <v>5.01</v>
      </c>
      <c r="E26" s="157">
        <v>634</v>
      </c>
      <c r="F26" s="153">
        <v>55.6</v>
      </c>
      <c r="G26" s="157">
        <v>4</v>
      </c>
      <c r="H26" s="153">
        <v>0.12</v>
      </c>
      <c r="I26" s="157">
        <v>6</v>
      </c>
      <c r="J26" s="153">
        <v>0.18</v>
      </c>
      <c r="K26" s="157">
        <v>16</v>
      </c>
      <c r="L26" s="153">
        <v>12.52</v>
      </c>
      <c r="M26" s="157">
        <v>9</v>
      </c>
      <c r="N26" s="153">
        <v>9.74</v>
      </c>
    </row>
    <row r="27" spans="1:14">
      <c r="A27" s="160">
        <v>13</v>
      </c>
      <c r="B27" s="162" t="s">
        <v>36</v>
      </c>
      <c r="C27" s="157">
        <v>379</v>
      </c>
      <c r="D27" s="153">
        <v>6.3</v>
      </c>
      <c r="E27" s="157">
        <v>900</v>
      </c>
      <c r="F27" s="153">
        <v>17.5</v>
      </c>
      <c r="G27" s="157">
        <v>0</v>
      </c>
      <c r="H27" s="153">
        <v>0</v>
      </c>
      <c r="I27" s="157">
        <v>0</v>
      </c>
      <c r="J27" s="153">
        <v>0</v>
      </c>
      <c r="K27" s="157">
        <v>0</v>
      </c>
      <c r="L27" s="153">
        <v>0</v>
      </c>
      <c r="M27" s="157">
        <v>3</v>
      </c>
      <c r="N27" s="153">
        <v>0.37</v>
      </c>
    </row>
    <row r="28" spans="1:14">
      <c r="A28" s="160">
        <v>14</v>
      </c>
      <c r="B28" s="162" t="s">
        <v>37</v>
      </c>
      <c r="C28" s="157">
        <v>6066</v>
      </c>
      <c r="D28" s="153">
        <v>140.08000000000001</v>
      </c>
      <c r="E28" s="157">
        <v>26638</v>
      </c>
      <c r="F28" s="153">
        <v>900.52</v>
      </c>
      <c r="G28" s="157">
        <v>0</v>
      </c>
      <c r="H28" s="153">
        <v>0</v>
      </c>
      <c r="I28" s="157">
        <v>0</v>
      </c>
      <c r="J28" s="153">
        <v>0</v>
      </c>
      <c r="K28" s="157">
        <v>0</v>
      </c>
      <c r="L28" s="153">
        <v>0</v>
      </c>
      <c r="M28" s="157">
        <v>0</v>
      </c>
      <c r="N28" s="153">
        <v>0</v>
      </c>
    </row>
    <row r="29" spans="1:14">
      <c r="A29" s="160">
        <v>15</v>
      </c>
      <c r="B29" s="162" t="s">
        <v>38</v>
      </c>
      <c r="C29" s="157">
        <v>35</v>
      </c>
      <c r="D29" s="153">
        <v>1.0900000000000001</v>
      </c>
      <c r="E29" s="157">
        <v>315</v>
      </c>
      <c r="F29" s="153">
        <v>11.92</v>
      </c>
      <c r="G29" s="157">
        <v>0</v>
      </c>
      <c r="H29" s="153">
        <v>0</v>
      </c>
      <c r="I29" s="157">
        <v>0</v>
      </c>
      <c r="J29" s="153">
        <v>0</v>
      </c>
      <c r="K29" s="157">
        <v>0</v>
      </c>
      <c r="L29" s="153">
        <v>0</v>
      </c>
      <c r="M29" s="157">
        <v>0</v>
      </c>
      <c r="N29" s="153">
        <v>0</v>
      </c>
    </row>
    <row r="30" spans="1:14">
      <c r="A30" s="160">
        <v>16</v>
      </c>
      <c r="B30" s="162" t="s">
        <v>39</v>
      </c>
      <c r="C30" s="157">
        <v>6511</v>
      </c>
      <c r="D30" s="153">
        <v>204.49</v>
      </c>
      <c r="E30" s="157">
        <v>69744</v>
      </c>
      <c r="F30" s="153">
        <v>2281.13</v>
      </c>
      <c r="G30" s="157">
        <v>0</v>
      </c>
      <c r="H30" s="153">
        <v>0</v>
      </c>
      <c r="I30" s="157">
        <v>0</v>
      </c>
      <c r="J30" s="153">
        <v>0</v>
      </c>
      <c r="K30" s="157">
        <v>0</v>
      </c>
      <c r="L30" s="153">
        <v>0</v>
      </c>
      <c r="M30" s="157">
        <v>15</v>
      </c>
      <c r="N30" s="153">
        <v>6.5857000000000001</v>
      </c>
    </row>
    <row r="31" spans="1:14">
      <c r="A31" s="160"/>
      <c r="B31" s="161" t="s">
        <v>40</v>
      </c>
      <c r="C31" s="150">
        <f>SUM(C15:C30)</f>
        <v>30284</v>
      </c>
      <c r="D31" s="158">
        <f t="shared" ref="D31:N31" si="1">SUM(D15:D30)</f>
        <v>842.3</v>
      </c>
      <c r="E31" s="150">
        <f t="shared" si="1"/>
        <v>206694</v>
      </c>
      <c r="F31" s="158">
        <f t="shared" si="1"/>
        <v>7715.37</v>
      </c>
      <c r="G31" s="150">
        <f t="shared" si="1"/>
        <v>24</v>
      </c>
      <c r="H31" s="158">
        <f t="shared" si="1"/>
        <v>2.0564</v>
      </c>
      <c r="I31" s="150">
        <f t="shared" si="1"/>
        <v>349</v>
      </c>
      <c r="J31" s="158">
        <f t="shared" si="1"/>
        <v>5.4990000000000006</v>
      </c>
      <c r="K31" s="150">
        <f t="shared" si="1"/>
        <v>60</v>
      </c>
      <c r="L31" s="158">
        <f t="shared" si="1"/>
        <v>117.83489999999999</v>
      </c>
      <c r="M31" s="150">
        <f t="shared" si="1"/>
        <v>99</v>
      </c>
      <c r="N31" s="158">
        <f t="shared" si="1"/>
        <v>85.0976</v>
      </c>
    </row>
    <row r="32" spans="1:14">
      <c r="A32" s="160" t="s">
        <v>41</v>
      </c>
      <c r="B32" s="161" t="s">
        <v>42</v>
      </c>
      <c r="C32" s="153"/>
      <c r="D32" s="153"/>
      <c r="E32" s="153"/>
      <c r="F32" s="153"/>
      <c r="G32" s="154"/>
      <c r="H32" s="155"/>
      <c r="I32" s="154"/>
      <c r="J32" s="155"/>
      <c r="K32" s="154"/>
      <c r="L32" s="155"/>
      <c r="M32" s="154"/>
      <c r="N32" s="155"/>
    </row>
    <row r="33" spans="1:14">
      <c r="A33" s="163">
        <v>1</v>
      </c>
      <c r="B33" s="162" t="s">
        <v>43</v>
      </c>
      <c r="C33" s="157">
        <v>24026</v>
      </c>
      <c r="D33" s="153">
        <v>176.9</v>
      </c>
      <c r="E33" s="157">
        <v>46556</v>
      </c>
      <c r="F33" s="153">
        <v>384.46</v>
      </c>
      <c r="G33" s="157">
        <v>1</v>
      </c>
      <c r="H33" s="153">
        <v>0.02</v>
      </c>
      <c r="I33" s="157">
        <v>11</v>
      </c>
      <c r="J33" s="153">
        <v>1.17</v>
      </c>
      <c r="K33" s="157">
        <v>0</v>
      </c>
      <c r="L33" s="153">
        <v>0</v>
      </c>
      <c r="M33" s="157">
        <v>0</v>
      </c>
      <c r="N33" s="153">
        <v>0</v>
      </c>
    </row>
    <row r="34" spans="1:14">
      <c r="A34" s="163">
        <v>2</v>
      </c>
      <c r="B34" s="162" t="s">
        <v>44</v>
      </c>
      <c r="C34" s="157">
        <v>0</v>
      </c>
      <c r="D34" s="153">
        <v>0</v>
      </c>
      <c r="E34" s="157">
        <v>0</v>
      </c>
      <c r="F34" s="153">
        <v>0</v>
      </c>
      <c r="G34" s="157">
        <v>0</v>
      </c>
      <c r="H34" s="153">
        <v>0</v>
      </c>
      <c r="I34" s="157">
        <v>0</v>
      </c>
      <c r="J34" s="153">
        <v>0</v>
      </c>
      <c r="K34" s="157">
        <v>0</v>
      </c>
      <c r="L34" s="153">
        <v>0</v>
      </c>
      <c r="M34" s="157">
        <v>0</v>
      </c>
      <c r="N34" s="153">
        <v>0</v>
      </c>
    </row>
    <row r="35" spans="1:14">
      <c r="A35" s="163">
        <v>3</v>
      </c>
      <c r="B35" s="162" t="s">
        <v>45</v>
      </c>
      <c r="C35" s="157">
        <v>0</v>
      </c>
      <c r="D35" s="153">
        <v>0</v>
      </c>
      <c r="E35" s="157">
        <v>0</v>
      </c>
      <c r="F35" s="153">
        <v>0</v>
      </c>
      <c r="G35" s="157">
        <v>0</v>
      </c>
      <c r="H35" s="153">
        <v>0</v>
      </c>
      <c r="I35" s="157">
        <v>0</v>
      </c>
      <c r="J35" s="153">
        <v>0</v>
      </c>
      <c r="K35" s="157">
        <v>0</v>
      </c>
      <c r="L35" s="153">
        <v>0</v>
      </c>
      <c r="M35" s="157">
        <v>0</v>
      </c>
      <c r="N35" s="153">
        <v>0</v>
      </c>
    </row>
    <row r="36" spans="1:14">
      <c r="A36" s="163">
        <v>4</v>
      </c>
      <c r="B36" s="162" t="s">
        <v>46</v>
      </c>
      <c r="C36" s="157">
        <v>6</v>
      </c>
      <c r="D36" s="153">
        <v>0.02</v>
      </c>
      <c r="E36" s="157">
        <v>18</v>
      </c>
      <c r="F36" s="153">
        <v>0.09</v>
      </c>
      <c r="G36" s="157">
        <v>0</v>
      </c>
      <c r="H36" s="153">
        <v>0</v>
      </c>
      <c r="I36" s="157">
        <v>0</v>
      </c>
      <c r="J36" s="153">
        <v>0</v>
      </c>
      <c r="K36" s="157">
        <v>0</v>
      </c>
      <c r="L36" s="153">
        <v>0</v>
      </c>
      <c r="M36" s="157">
        <v>0</v>
      </c>
      <c r="N36" s="153">
        <v>0</v>
      </c>
    </row>
    <row r="37" spans="1:14">
      <c r="A37" s="163">
        <v>5</v>
      </c>
      <c r="B37" s="162" t="s">
        <v>47</v>
      </c>
      <c r="C37" s="157">
        <v>7</v>
      </c>
      <c r="D37" s="153">
        <v>2.13</v>
      </c>
      <c r="E37" s="157">
        <v>7</v>
      </c>
      <c r="F37" s="153">
        <v>2.13</v>
      </c>
      <c r="G37" s="157">
        <v>0</v>
      </c>
      <c r="H37" s="153">
        <v>0</v>
      </c>
      <c r="I37" s="157">
        <v>0</v>
      </c>
      <c r="J37" s="153">
        <v>0</v>
      </c>
      <c r="K37" s="157">
        <v>0</v>
      </c>
      <c r="L37" s="153">
        <v>0</v>
      </c>
      <c r="M37" s="157">
        <v>0</v>
      </c>
      <c r="N37" s="153">
        <v>0</v>
      </c>
    </row>
    <row r="38" spans="1:14">
      <c r="A38" s="163">
        <v>6</v>
      </c>
      <c r="B38" s="162" t="s">
        <v>48</v>
      </c>
      <c r="C38" s="157">
        <v>18249</v>
      </c>
      <c r="D38" s="153">
        <v>317</v>
      </c>
      <c r="E38" s="157">
        <v>25166</v>
      </c>
      <c r="F38" s="153">
        <v>739.29</v>
      </c>
      <c r="G38" s="157">
        <v>0</v>
      </c>
      <c r="H38" s="153">
        <v>0</v>
      </c>
      <c r="I38" s="157">
        <v>0</v>
      </c>
      <c r="J38" s="153">
        <v>0</v>
      </c>
      <c r="K38" s="157">
        <v>0</v>
      </c>
      <c r="L38" s="153">
        <v>0</v>
      </c>
      <c r="M38" s="157">
        <v>0</v>
      </c>
      <c r="N38" s="153">
        <v>0</v>
      </c>
    </row>
    <row r="39" spans="1:14">
      <c r="A39" s="163">
        <v>7</v>
      </c>
      <c r="B39" s="161" t="s">
        <v>49</v>
      </c>
      <c r="C39" s="157">
        <v>0</v>
      </c>
      <c r="D39" s="153">
        <v>0</v>
      </c>
      <c r="E39" s="157">
        <v>0</v>
      </c>
      <c r="F39" s="153">
        <v>0</v>
      </c>
      <c r="G39" s="157">
        <v>0</v>
      </c>
      <c r="H39" s="153">
        <v>0</v>
      </c>
      <c r="I39" s="157">
        <v>0</v>
      </c>
      <c r="J39" s="153">
        <v>0</v>
      </c>
      <c r="K39" s="157">
        <v>0</v>
      </c>
      <c r="L39" s="153">
        <v>0</v>
      </c>
      <c r="M39" s="157">
        <v>0</v>
      </c>
      <c r="N39" s="153">
        <v>0</v>
      </c>
    </row>
    <row r="40" spans="1:14">
      <c r="A40" s="163">
        <v>8</v>
      </c>
      <c r="B40" s="162" t="s">
        <v>50</v>
      </c>
      <c r="C40" s="157">
        <v>565</v>
      </c>
      <c r="D40" s="153">
        <v>2.95</v>
      </c>
      <c r="E40" s="157">
        <v>783</v>
      </c>
      <c r="F40" s="153">
        <v>14.02</v>
      </c>
      <c r="G40" s="157">
        <v>0</v>
      </c>
      <c r="H40" s="153">
        <v>0</v>
      </c>
      <c r="I40" s="157">
        <v>0</v>
      </c>
      <c r="J40" s="153">
        <v>0</v>
      </c>
      <c r="K40" s="157">
        <v>0</v>
      </c>
      <c r="L40" s="153">
        <v>0</v>
      </c>
      <c r="M40" s="157">
        <v>0</v>
      </c>
      <c r="N40" s="153">
        <v>0</v>
      </c>
    </row>
    <row r="41" spans="1:14">
      <c r="A41" s="163">
        <v>9</v>
      </c>
      <c r="B41" s="161" t="s">
        <v>51</v>
      </c>
      <c r="C41" s="157">
        <v>945</v>
      </c>
      <c r="D41" s="153">
        <v>13.57</v>
      </c>
      <c r="E41" s="157">
        <v>3382</v>
      </c>
      <c r="F41" s="153">
        <v>96.5</v>
      </c>
      <c r="G41" s="157">
        <v>0</v>
      </c>
      <c r="H41" s="153">
        <v>0</v>
      </c>
      <c r="I41" s="157">
        <v>0</v>
      </c>
      <c r="J41" s="153">
        <v>0</v>
      </c>
      <c r="K41" s="157">
        <v>15</v>
      </c>
      <c r="L41" s="153">
        <v>4.3696999999999999</v>
      </c>
      <c r="M41" s="157">
        <v>23</v>
      </c>
      <c r="N41" s="153">
        <v>8.2094000000000005</v>
      </c>
    </row>
    <row r="42" spans="1:14">
      <c r="A42" s="163">
        <v>10</v>
      </c>
      <c r="B42" s="161" t="s">
        <v>52</v>
      </c>
      <c r="C42" s="157">
        <v>27808</v>
      </c>
      <c r="D42" s="153">
        <v>103.91</v>
      </c>
      <c r="E42" s="157">
        <v>182360</v>
      </c>
      <c r="F42" s="153">
        <v>522.63</v>
      </c>
      <c r="G42" s="157">
        <v>0</v>
      </c>
      <c r="H42" s="153">
        <v>0</v>
      </c>
      <c r="I42" s="157">
        <v>0</v>
      </c>
      <c r="J42" s="153">
        <v>0</v>
      </c>
      <c r="K42" s="157">
        <v>0</v>
      </c>
      <c r="L42" s="153">
        <v>0</v>
      </c>
      <c r="M42" s="157">
        <v>0</v>
      </c>
      <c r="N42" s="153">
        <v>0</v>
      </c>
    </row>
    <row r="43" spans="1:14">
      <c r="A43" s="163">
        <v>11</v>
      </c>
      <c r="B43" s="162" t="s">
        <v>53</v>
      </c>
      <c r="C43" s="157">
        <v>11245</v>
      </c>
      <c r="D43" s="153">
        <v>161.25</v>
      </c>
      <c r="E43" s="157">
        <v>19602</v>
      </c>
      <c r="F43" s="153">
        <v>395.21</v>
      </c>
      <c r="G43" s="157">
        <v>0</v>
      </c>
      <c r="H43" s="153">
        <v>0</v>
      </c>
      <c r="I43" s="157">
        <v>0</v>
      </c>
      <c r="J43" s="153">
        <v>0</v>
      </c>
      <c r="K43" s="157">
        <v>0</v>
      </c>
      <c r="L43" s="153">
        <v>0</v>
      </c>
      <c r="M43" s="157">
        <v>0</v>
      </c>
      <c r="N43" s="153">
        <v>0</v>
      </c>
    </row>
    <row r="44" spans="1:14">
      <c r="A44" s="163">
        <v>12</v>
      </c>
      <c r="B44" s="161" t="s">
        <v>54</v>
      </c>
      <c r="C44" s="157">
        <v>1548</v>
      </c>
      <c r="D44" s="153">
        <v>27.17</v>
      </c>
      <c r="E44" s="157">
        <v>2202</v>
      </c>
      <c r="F44" s="153">
        <v>48.43</v>
      </c>
      <c r="G44" s="157">
        <v>0</v>
      </c>
      <c r="H44" s="153">
        <v>0</v>
      </c>
      <c r="I44" s="157">
        <v>0</v>
      </c>
      <c r="J44" s="153">
        <v>0</v>
      </c>
      <c r="K44" s="157">
        <v>0</v>
      </c>
      <c r="L44" s="153">
        <v>0</v>
      </c>
      <c r="M44" s="157">
        <v>0</v>
      </c>
      <c r="N44" s="153">
        <v>0</v>
      </c>
    </row>
    <row r="45" spans="1:14">
      <c r="A45" s="163">
        <v>13</v>
      </c>
      <c r="B45" s="162" t="s">
        <v>55</v>
      </c>
      <c r="C45" s="157">
        <v>0</v>
      </c>
      <c r="D45" s="153">
        <v>0</v>
      </c>
      <c r="E45" s="157">
        <v>10206</v>
      </c>
      <c r="F45" s="153">
        <v>138.88999999999999</v>
      </c>
      <c r="G45" s="157">
        <v>0</v>
      </c>
      <c r="H45" s="153">
        <v>0</v>
      </c>
      <c r="I45" s="157">
        <v>0</v>
      </c>
      <c r="J45" s="153">
        <v>0</v>
      </c>
      <c r="K45" s="157">
        <v>0</v>
      </c>
      <c r="L45" s="153">
        <v>0</v>
      </c>
      <c r="M45" s="157">
        <v>0</v>
      </c>
      <c r="N45" s="153">
        <v>0</v>
      </c>
    </row>
    <row r="46" spans="1:14">
      <c r="A46" s="163">
        <v>14</v>
      </c>
      <c r="B46" s="162" t="s">
        <v>56</v>
      </c>
      <c r="C46" s="157">
        <v>124301</v>
      </c>
      <c r="D46" s="153">
        <v>1195.5899999999999</v>
      </c>
      <c r="E46" s="157">
        <v>396801</v>
      </c>
      <c r="F46" s="153">
        <v>3175.23</v>
      </c>
      <c r="G46" s="157">
        <v>0</v>
      </c>
      <c r="H46" s="153">
        <v>0</v>
      </c>
      <c r="I46" s="157">
        <v>0</v>
      </c>
      <c r="J46" s="153">
        <v>0</v>
      </c>
      <c r="K46" s="157">
        <v>0</v>
      </c>
      <c r="L46" s="153">
        <v>0</v>
      </c>
      <c r="M46" s="157">
        <v>0</v>
      </c>
      <c r="N46" s="153">
        <v>0</v>
      </c>
    </row>
    <row r="47" spans="1:14">
      <c r="A47" s="163">
        <v>15</v>
      </c>
      <c r="B47" s="162" t="s">
        <v>57</v>
      </c>
      <c r="C47" s="157">
        <v>27162</v>
      </c>
      <c r="D47" s="153">
        <v>288.26</v>
      </c>
      <c r="E47" s="157">
        <v>131729</v>
      </c>
      <c r="F47" s="153">
        <v>566.95000000000005</v>
      </c>
      <c r="G47" s="157">
        <v>0</v>
      </c>
      <c r="H47" s="153">
        <v>0</v>
      </c>
      <c r="I47" s="157">
        <v>0</v>
      </c>
      <c r="J47" s="153">
        <v>0</v>
      </c>
      <c r="K47" s="157">
        <v>0</v>
      </c>
      <c r="L47" s="153">
        <v>0</v>
      </c>
      <c r="M47" s="157">
        <v>0</v>
      </c>
      <c r="N47" s="153">
        <v>0</v>
      </c>
    </row>
    <row r="48" spans="1:14">
      <c r="A48" s="163">
        <v>16</v>
      </c>
      <c r="B48" s="162" t="s">
        <v>58</v>
      </c>
      <c r="C48" s="157">
        <v>75049</v>
      </c>
      <c r="D48" s="153">
        <v>2543.3000000000002</v>
      </c>
      <c r="E48" s="157">
        <v>101389</v>
      </c>
      <c r="F48" s="153">
        <v>5324.76</v>
      </c>
      <c r="G48" s="157">
        <v>0</v>
      </c>
      <c r="H48" s="153">
        <v>0</v>
      </c>
      <c r="I48" s="157">
        <v>0</v>
      </c>
      <c r="J48" s="153">
        <v>0</v>
      </c>
      <c r="K48" s="157">
        <v>8</v>
      </c>
      <c r="L48" s="153">
        <v>23.120100000000001</v>
      </c>
      <c r="M48" s="157">
        <v>6</v>
      </c>
      <c r="N48" s="153">
        <v>15.7233</v>
      </c>
    </row>
    <row r="49" spans="1:14">
      <c r="A49" s="163">
        <v>17</v>
      </c>
      <c r="B49" s="162" t="s">
        <v>59</v>
      </c>
      <c r="C49" s="157">
        <v>0</v>
      </c>
      <c r="D49" s="153">
        <v>0</v>
      </c>
      <c r="E49" s="157">
        <v>68195</v>
      </c>
      <c r="F49" s="153">
        <v>329.84</v>
      </c>
      <c r="G49" s="157">
        <v>0</v>
      </c>
      <c r="H49" s="153">
        <v>0</v>
      </c>
      <c r="I49" s="157">
        <v>0</v>
      </c>
      <c r="J49" s="153">
        <v>0</v>
      </c>
      <c r="K49" s="157">
        <v>0</v>
      </c>
      <c r="L49" s="153">
        <v>0</v>
      </c>
      <c r="M49" s="157">
        <v>0</v>
      </c>
      <c r="N49" s="153">
        <v>0</v>
      </c>
    </row>
    <row r="50" spans="1:14">
      <c r="A50" s="163">
        <v>18</v>
      </c>
      <c r="B50" s="162" t="s">
        <v>60</v>
      </c>
      <c r="C50" s="157">
        <v>26936</v>
      </c>
      <c r="D50" s="153">
        <v>82.51</v>
      </c>
      <c r="E50" s="157">
        <v>51404</v>
      </c>
      <c r="F50" s="153">
        <v>93.6</v>
      </c>
      <c r="G50" s="157">
        <v>0</v>
      </c>
      <c r="H50" s="153">
        <v>0</v>
      </c>
      <c r="I50" s="157">
        <v>0</v>
      </c>
      <c r="J50" s="153">
        <v>0</v>
      </c>
      <c r="K50" s="157">
        <v>0</v>
      </c>
      <c r="L50" s="153">
        <v>0</v>
      </c>
      <c r="M50" s="157">
        <v>0</v>
      </c>
      <c r="N50" s="153">
        <v>0</v>
      </c>
    </row>
    <row r="51" spans="1:14">
      <c r="A51" s="160"/>
      <c r="B51" s="161" t="s">
        <v>61</v>
      </c>
      <c r="C51" s="150">
        <f>SUM(C33:C50)</f>
        <v>337847</v>
      </c>
      <c r="D51" s="158">
        <f t="shared" ref="D51:N51" si="2">SUM(D33:D50)</f>
        <v>4914.5600000000004</v>
      </c>
      <c r="E51" s="150">
        <f t="shared" si="2"/>
        <v>1039800</v>
      </c>
      <c r="F51" s="158">
        <f t="shared" si="2"/>
        <v>11832.03</v>
      </c>
      <c r="G51" s="150">
        <f t="shared" si="2"/>
        <v>1</v>
      </c>
      <c r="H51" s="158">
        <f t="shared" si="2"/>
        <v>0.02</v>
      </c>
      <c r="I51" s="150">
        <f t="shared" si="2"/>
        <v>11</v>
      </c>
      <c r="J51" s="158">
        <f t="shared" si="2"/>
        <v>1.17</v>
      </c>
      <c r="K51" s="150">
        <f t="shared" si="2"/>
        <v>23</v>
      </c>
      <c r="L51" s="158">
        <f t="shared" si="2"/>
        <v>27.489800000000002</v>
      </c>
      <c r="M51" s="150">
        <f t="shared" si="2"/>
        <v>29</v>
      </c>
      <c r="N51" s="158">
        <f t="shared" si="2"/>
        <v>23.932700000000001</v>
      </c>
    </row>
    <row r="52" spans="1:14">
      <c r="A52" s="160" t="s">
        <v>62</v>
      </c>
      <c r="B52" s="161" t="s">
        <v>63</v>
      </c>
      <c r="C52" s="157"/>
      <c r="D52" s="153"/>
      <c r="E52" s="157"/>
      <c r="F52" s="153"/>
      <c r="G52" s="157"/>
      <c r="H52" s="153"/>
      <c r="I52" s="157"/>
      <c r="J52" s="153"/>
      <c r="K52" s="157"/>
      <c r="L52" s="153"/>
      <c r="M52" s="157"/>
      <c r="N52" s="153"/>
    </row>
    <row r="53" spans="1:14">
      <c r="A53" s="160">
        <v>1</v>
      </c>
      <c r="B53" s="161" t="s">
        <v>64</v>
      </c>
      <c r="C53" s="157">
        <v>2500</v>
      </c>
      <c r="D53" s="153">
        <v>25.17</v>
      </c>
      <c r="E53" s="157">
        <v>123371</v>
      </c>
      <c r="F53" s="153">
        <v>1242.8900000000001</v>
      </c>
      <c r="G53" s="157">
        <v>8</v>
      </c>
      <c r="H53" s="153">
        <v>0.1</v>
      </c>
      <c r="I53" s="157">
        <v>52</v>
      </c>
      <c r="J53" s="153">
        <v>1.17</v>
      </c>
      <c r="K53" s="157">
        <v>0</v>
      </c>
      <c r="L53" s="153">
        <v>0</v>
      </c>
      <c r="M53" s="157">
        <v>0</v>
      </c>
      <c r="N53" s="153">
        <v>0</v>
      </c>
    </row>
    <row r="54" spans="1:14">
      <c r="A54" s="163">
        <v>2</v>
      </c>
      <c r="B54" s="162" t="s">
        <v>65</v>
      </c>
      <c r="C54" s="157">
        <v>70450</v>
      </c>
      <c r="D54" s="153">
        <v>519.51</v>
      </c>
      <c r="E54" s="157">
        <v>298146</v>
      </c>
      <c r="F54" s="153">
        <v>2896.08</v>
      </c>
      <c r="G54" s="157">
        <v>0</v>
      </c>
      <c r="H54" s="153">
        <v>0</v>
      </c>
      <c r="I54" s="157">
        <v>0</v>
      </c>
      <c r="J54" s="153">
        <v>0</v>
      </c>
      <c r="K54" s="157">
        <v>0</v>
      </c>
      <c r="L54" s="153">
        <v>0</v>
      </c>
      <c r="M54" s="157">
        <v>0</v>
      </c>
      <c r="N54" s="153">
        <v>0</v>
      </c>
    </row>
    <row r="55" spans="1:14">
      <c r="A55" s="163">
        <v>3</v>
      </c>
      <c r="B55" s="162" t="s">
        <v>66</v>
      </c>
      <c r="C55" s="157">
        <v>33253</v>
      </c>
      <c r="D55" s="153">
        <v>380.26</v>
      </c>
      <c r="E55" s="157">
        <v>156690</v>
      </c>
      <c r="F55" s="153">
        <v>1692.77</v>
      </c>
      <c r="G55" s="157">
        <v>0</v>
      </c>
      <c r="H55" s="153">
        <v>0</v>
      </c>
      <c r="I55" s="157">
        <v>0</v>
      </c>
      <c r="J55" s="153">
        <v>0</v>
      </c>
      <c r="K55" s="157">
        <v>0</v>
      </c>
      <c r="L55" s="153">
        <v>0</v>
      </c>
      <c r="M55" s="157">
        <v>0</v>
      </c>
      <c r="N55" s="153">
        <v>0</v>
      </c>
    </row>
    <row r="56" spans="1:14">
      <c r="A56" s="160"/>
      <c r="B56" s="161" t="s">
        <v>67</v>
      </c>
      <c r="C56" s="150">
        <f>SUM(C53:C55)</f>
        <v>106203</v>
      </c>
      <c r="D56" s="158">
        <f t="shared" ref="D56:N56" si="3">SUM(D53:D55)</f>
        <v>924.93999999999994</v>
      </c>
      <c r="E56" s="150">
        <f t="shared" si="3"/>
        <v>578207</v>
      </c>
      <c r="F56" s="158">
        <f t="shared" si="3"/>
        <v>5831.74</v>
      </c>
      <c r="G56" s="150">
        <f t="shared" si="3"/>
        <v>8</v>
      </c>
      <c r="H56" s="158">
        <f t="shared" si="3"/>
        <v>0.1</v>
      </c>
      <c r="I56" s="150">
        <f t="shared" si="3"/>
        <v>52</v>
      </c>
      <c r="J56" s="158">
        <f t="shared" si="3"/>
        <v>1.17</v>
      </c>
      <c r="K56" s="150">
        <f t="shared" si="3"/>
        <v>0</v>
      </c>
      <c r="L56" s="158">
        <f t="shared" si="3"/>
        <v>0</v>
      </c>
      <c r="M56" s="150">
        <f t="shared" si="3"/>
        <v>0</v>
      </c>
      <c r="N56" s="158">
        <f t="shared" si="3"/>
        <v>0</v>
      </c>
    </row>
    <row r="57" spans="1:14">
      <c r="A57" s="161" t="s">
        <v>68</v>
      </c>
      <c r="B57" s="164"/>
      <c r="C57" s="150">
        <f>SUM(C13+C31+C51)</f>
        <v>751483</v>
      </c>
      <c r="D57" s="158">
        <f t="shared" ref="D57:N57" si="4">SUM(D13+D31+D51)</f>
        <v>15971.71</v>
      </c>
      <c r="E57" s="150">
        <f t="shared" si="4"/>
        <v>2592559</v>
      </c>
      <c r="F57" s="158">
        <f t="shared" si="4"/>
        <v>67873.440000000002</v>
      </c>
      <c r="G57" s="150">
        <f t="shared" si="4"/>
        <v>102</v>
      </c>
      <c r="H57" s="158">
        <f t="shared" si="4"/>
        <v>4.2563999999999993</v>
      </c>
      <c r="I57" s="150">
        <f t="shared" si="4"/>
        <v>2200</v>
      </c>
      <c r="J57" s="158">
        <f t="shared" si="4"/>
        <v>39.018999999999998</v>
      </c>
      <c r="K57" s="150">
        <f t="shared" si="4"/>
        <v>326</v>
      </c>
      <c r="L57" s="158">
        <f t="shared" si="4"/>
        <v>810.02199999999993</v>
      </c>
      <c r="M57" s="150">
        <f t="shared" si="4"/>
        <v>530</v>
      </c>
      <c r="N57" s="158">
        <f t="shared" si="4"/>
        <v>682.3963</v>
      </c>
    </row>
    <row r="58" spans="1:14">
      <c r="A58" s="161" t="s">
        <v>145</v>
      </c>
      <c r="B58" s="161"/>
      <c r="C58" s="150">
        <f>SUM(C56:C57)</f>
        <v>857686</v>
      </c>
      <c r="D58" s="158">
        <f t="shared" ref="D58:N58" si="5">SUM(D56:D57)</f>
        <v>16896.649999999998</v>
      </c>
      <c r="E58" s="150">
        <f t="shared" si="5"/>
        <v>3170766</v>
      </c>
      <c r="F58" s="158">
        <f t="shared" si="5"/>
        <v>73705.180000000008</v>
      </c>
      <c r="G58" s="150">
        <f t="shared" si="5"/>
        <v>110</v>
      </c>
      <c r="H58" s="158">
        <f t="shared" si="5"/>
        <v>4.3563999999999989</v>
      </c>
      <c r="I58" s="150">
        <f t="shared" si="5"/>
        <v>2252</v>
      </c>
      <c r="J58" s="158">
        <f t="shared" si="5"/>
        <v>40.189</v>
      </c>
      <c r="K58" s="150">
        <f t="shared" si="5"/>
        <v>326</v>
      </c>
      <c r="L58" s="158">
        <f t="shared" si="5"/>
        <v>810.02199999999993</v>
      </c>
      <c r="M58" s="150">
        <f t="shared" si="5"/>
        <v>530</v>
      </c>
      <c r="N58" s="158">
        <f t="shared" si="5"/>
        <v>682.3963</v>
      </c>
    </row>
    <row r="59" spans="1:14">
      <c r="A59" s="160" t="s">
        <v>70</v>
      </c>
      <c r="B59" s="161" t="s">
        <v>71</v>
      </c>
      <c r="C59" s="157"/>
      <c r="D59" s="153"/>
      <c r="E59" s="157"/>
      <c r="F59" s="153"/>
      <c r="G59" s="157"/>
      <c r="H59" s="153"/>
      <c r="I59" s="157"/>
      <c r="J59" s="153"/>
      <c r="K59" s="157"/>
      <c r="L59" s="153"/>
      <c r="M59" s="157"/>
      <c r="N59" s="153"/>
    </row>
    <row r="60" spans="1:14">
      <c r="A60" s="163">
        <v>1</v>
      </c>
      <c r="B60" s="162" t="s">
        <v>72</v>
      </c>
      <c r="C60" s="157">
        <v>0</v>
      </c>
      <c r="D60" s="153">
        <v>0</v>
      </c>
      <c r="E60" s="157">
        <v>0</v>
      </c>
      <c r="F60" s="153">
        <v>0</v>
      </c>
      <c r="G60" s="157">
        <v>0</v>
      </c>
      <c r="H60" s="153">
        <v>0</v>
      </c>
      <c r="I60" s="157">
        <v>0</v>
      </c>
      <c r="J60" s="153">
        <v>0</v>
      </c>
      <c r="K60" s="157">
        <v>0</v>
      </c>
      <c r="L60" s="153">
        <v>0</v>
      </c>
      <c r="M60" s="157">
        <v>0</v>
      </c>
      <c r="N60" s="153">
        <v>0</v>
      </c>
    </row>
    <row r="61" spans="1:14">
      <c r="A61" s="163">
        <v>2</v>
      </c>
      <c r="B61" s="162" t="s">
        <v>73</v>
      </c>
      <c r="C61" s="157">
        <v>142790</v>
      </c>
      <c r="D61" s="153">
        <v>873.89</v>
      </c>
      <c r="E61" s="157">
        <v>275641</v>
      </c>
      <c r="F61" s="153">
        <v>1652.55</v>
      </c>
      <c r="G61" s="157">
        <v>0</v>
      </c>
      <c r="H61" s="153">
        <v>0</v>
      </c>
      <c r="I61" s="157">
        <v>0</v>
      </c>
      <c r="J61" s="153">
        <v>0</v>
      </c>
      <c r="K61" s="157">
        <v>0</v>
      </c>
      <c r="L61" s="153">
        <v>0</v>
      </c>
      <c r="M61" s="157">
        <v>0</v>
      </c>
      <c r="N61" s="153">
        <v>0</v>
      </c>
    </row>
    <row r="62" spans="1:14">
      <c r="A62" s="163">
        <v>3</v>
      </c>
      <c r="B62" s="162" t="s">
        <v>74</v>
      </c>
      <c r="C62" s="157">
        <v>0</v>
      </c>
      <c r="D62" s="153">
        <v>0</v>
      </c>
      <c r="E62" s="157">
        <v>0</v>
      </c>
      <c r="F62" s="153">
        <v>0</v>
      </c>
      <c r="G62" s="157">
        <v>0</v>
      </c>
      <c r="H62" s="153">
        <v>0</v>
      </c>
      <c r="I62" s="157">
        <v>0</v>
      </c>
      <c r="J62" s="153">
        <v>0</v>
      </c>
      <c r="K62" s="157">
        <v>0</v>
      </c>
      <c r="L62" s="153">
        <v>0</v>
      </c>
      <c r="M62" s="157">
        <v>0</v>
      </c>
      <c r="N62" s="153">
        <v>0</v>
      </c>
    </row>
    <row r="63" spans="1:14">
      <c r="A63" s="160"/>
      <c r="B63" s="161" t="s">
        <v>75</v>
      </c>
      <c r="C63" s="150">
        <f>SUM(C60:C62)</f>
        <v>142790</v>
      </c>
      <c r="D63" s="158">
        <f t="shared" ref="D63:N63" si="6">SUM(D60:D62)</f>
        <v>873.89</v>
      </c>
      <c r="E63" s="150">
        <f t="shared" si="6"/>
        <v>275641</v>
      </c>
      <c r="F63" s="158">
        <f t="shared" si="6"/>
        <v>1652.55</v>
      </c>
      <c r="G63" s="150">
        <f t="shared" si="6"/>
        <v>0</v>
      </c>
      <c r="H63" s="158">
        <f t="shared" si="6"/>
        <v>0</v>
      </c>
      <c r="I63" s="150">
        <f t="shared" si="6"/>
        <v>0</v>
      </c>
      <c r="J63" s="158">
        <f t="shared" si="6"/>
        <v>0</v>
      </c>
      <c r="K63" s="150">
        <f t="shared" si="6"/>
        <v>0</v>
      </c>
      <c r="L63" s="158">
        <f t="shared" si="6"/>
        <v>0</v>
      </c>
      <c r="M63" s="150">
        <f t="shared" si="6"/>
        <v>0</v>
      </c>
      <c r="N63" s="158">
        <f t="shared" si="6"/>
        <v>0</v>
      </c>
    </row>
    <row r="64" spans="1:14">
      <c r="A64" s="163" t="s">
        <v>76</v>
      </c>
      <c r="B64" s="162" t="s">
        <v>77</v>
      </c>
      <c r="C64" s="157">
        <v>305</v>
      </c>
      <c r="D64" s="153">
        <v>49.33</v>
      </c>
      <c r="E64" s="157">
        <v>1180</v>
      </c>
      <c r="F64" s="153">
        <v>658.36</v>
      </c>
      <c r="G64" s="157">
        <v>0</v>
      </c>
      <c r="H64" s="153">
        <v>0</v>
      </c>
      <c r="I64" s="157">
        <v>0</v>
      </c>
      <c r="J64" s="153">
        <v>0</v>
      </c>
      <c r="K64" s="157">
        <v>0</v>
      </c>
      <c r="L64" s="153">
        <v>0</v>
      </c>
      <c r="M64" s="157">
        <v>0</v>
      </c>
      <c r="N64" s="153">
        <v>0</v>
      </c>
    </row>
    <row r="65" spans="1:14">
      <c r="A65" s="163"/>
      <c r="B65" s="162" t="s">
        <v>78</v>
      </c>
      <c r="C65" s="150">
        <f>SUM(C64)</f>
        <v>305</v>
      </c>
      <c r="D65" s="158">
        <f t="shared" ref="D65:N65" si="7">SUM(D64)</f>
        <v>49.33</v>
      </c>
      <c r="E65" s="150">
        <f t="shared" si="7"/>
        <v>1180</v>
      </c>
      <c r="F65" s="158">
        <f t="shared" si="7"/>
        <v>658.36</v>
      </c>
      <c r="G65" s="150">
        <f t="shared" si="7"/>
        <v>0</v>
      </c>
      <c r="H65" s="158">
        <f t="shared" si="7"/>
        <v>0</v>
      </c>
      <c r="I65" s="150">
        <f t="shared" si="7"/>
        <v>0</v>
      </c>
      <c r="J65" s="158">
        <f t="shared" si="7"/>
        <v>0</v>
      </c>
      <c r="K65" s="150">
        <f t="shared" si="7"/>
        <v>0</v>
      </c>
      <c r="L65" s="158">
        <f t="shared" si="7"/>
        <v>0</v>
      </c>
      <c r="M65" s="150">
        <f t="shared" si="7"/>
        <v>0</v>
      </c>
      <c r="N65" s="158">
        <f t="shared" si="7"/>
        <v>0</v>
      </c>
    </row>
    <row r="66" spans="1:14">
      <c r="A66" s="163" t="s">
        <v>79</v>
      </c>
      <c r="B66" s="162" t="s">
        <v>80</v>
      </c>
      <c r="C66" s="150"/>
      <c r="D66" s="158"/>
      <c r="E66" s="150"/>
      <c r="F66" s="158"/>
      <c r="G66" s="150"/>
      <c r="H66" s="158"/>
      <c r="I66" s="150"/>
      <c r="J66" s="158"/>
      <c r="K66" s="150"/>
      <c r="L66" s="158"/>
      <c r="M66" s="150"/>
      <c r="N66" s="158"/>
    </row>
    <row r="67" spans="1:14">
      <c r="A67" s="163">
        <v>1</v>
      </c>
      <c r="B67" s="162" t="s">
        <v>81</v>
      </c>
      <c r="C67" s="165">
        <v>33952</v>
      </c>
      <c r="D67" s="158">
        <v>136.04</v>
      </c>
      <c r="E67" s="165">
        <v>104813</v>
      </c>
      <c r="F67" s="158">
        <v>273.64</v>
      </c>
      <c r="G67" s="165">
        <v>0</v>
      </c>
      <c r="H67" s="158">
        <v>0</v>
      </c>
      <c r="I67" s="165">
        <v>0</v>
      </c>
      <c r="J67" s="158">
        <v>0</v>
      </c>
      <c r="K67" s="165">
        <v>0</v>
      </c>
      <c r="L67" s="158">
        <v>0</v>
      </c>
      <c r="M67" s="165">
        <v>0</v>
      </c>
      <c r="N67" s="158">
        <v>0</v>
      </c>
    </row>
    <row r="68" spans="1:14">
      <c r="A68" s="163">
        <v>2</v>
      </c>
      <c r="B68" s="162" t="s">
        <v>82</v>
      </c>
      <c r="C68" s="165">
        <v>88277</v>
      </c>
      <c r="D68" s="158">
        <v>293.35000000000002</v>
      </c>
      <c r="E68" s="165">
        <v>236419</v>
      </c>
      <c r="F68" s="158">
        <v>498.39</v>
      </c>
      <c r="G68" s="165">
        <v>0</v>
      </c>
      <c r="H68" s="158">
        <v>0</v>
      </c>
      <c r="I68" s="165">
        <v>0</v>
      </c>
      <c r="J68" s="158">
        <v>0</v>
      </c>
      <c r="K68" s="165">
        <v>0</v>
      </c>
      <c r="L68" s="158">
        <v>0</v>
      </c>
      <c r="M68" s="165">
        <v>0</v>
      </c>
      <c r="N68" s="158">
        <v>0</v>
      </c>
    </row>
    <row r="69" spans="1:14">
      <c r="A69" s="163"/>
      <c r="B69" s="162" t="s">
        <v>83</v>
      </c>
      <c r="C69" s="150">
        <f>SUM(C67:C68)</f>
        <v>122229</v>
      </c>
      <c r="D69" s="158">
        <f t="shared" ref="D69:N69" si="8">SUM(D67:D68)</f>
        <v>429.39</v>
      </c>
      <c r="E69" s="150">
        <f t="shared" si="8"/>
        <v>341232</v>
      </c>
      <c r="F69" s="158">
        <f t="shared" si="8"/>
        <v>772.03</v>
      </c>
      <c r="G69" s="150">
        <f t="shared" si="8"/>
        <v>0</v>
      </c>
      <c r="H69" s="158">
        <f t="shared" si="8"/>
        <v>0</v>
      </c>
      <c r="I69" s="150">
        <f t="shared" si="8"/>
        <v>0</v>
      </c>
      <c r="J69" s="158">
        <f t="shared" si="8"/>
        <v>0</v>
      </c>
      <c r="K69" s="150">
        <f t="shared" si="8"/>
        <v>0</v>
      </c>
      <c r="L69" s="158">
        <f t="shared" si="8"/>
        <v>0</v>
      </c>
      <c r="M69" s="150">
        <f t="shared" si="8"/>
        <v>0</v>
      </c>
      <c r="N69" s="158">
        <f t="shared" si="8"/>
        <v>0</v>
      </c>
    </row>
    <row r="70" spans="1:14" s="170" customFormat="1" ht="15.75">
      <c r="A70" s="166"/>
      <c r="B70" s="167" t="s">
        <v>130</v>
      </c>
      <c r="C70" s="168">
        <f>SUM(C58+C63+C65+C69)</f>
        <v>1123010</v>
      </c>
      <c r="D70" s="169">
        <f t="shared" ref="D70:N70" si="9">SUM(D58+D63+D65+D69)</f>
        <v>18249.259999999998</v>
      </c>
      <c r="E70" s="168">
        <f t="shared" si="9"/>
        <v>3788819</v>
      </c>
      <c r="F70" s="169">
        <f t="shared" si="9"/>
        <v>76788.12000000001</v>
      </c>
      <c r="G70" s="168">
        <f t="shared" si="9"/>
        <v>110</v>
      </c>
      <c r="H70" s="169">
        <f t="shared" si="9"/>
        <v>4.3563999999999989</v>
      </c>
      <c r="I70" s="168">
        <f t="shared" si="9"/>
        <v>2252</v>
      </c>
      <c r="J70" s="169">
        <f t="shared" si="9"/>
        <v>40.189</v>
      </c>
      <c r="K70" s="168">
        <f t="shared" si="9"/>
        <v>326</v>
      </c>
      <c r="L70" s="169">
        <f t="shared" si="9"/>
        <v>810.02199999999993</v>
      </c>
      <c r="M70" s="168">
        <f t="shared" si="9"/>
        <v>530</v>
      </c>
      <c r="N70" s="169">
        <f t="shared" si="9"/>
        <v>682.3963</v>
      </c>
    </row>
  </sheetData>
  <mergeCells count="15">
    <mergeCell ref="A1:N1"/>
    <mergeCell ref="A2:N2"/>
    <mergeCell ref="A3:N3"/>
    <mergeCell ref="A4:A6"/>
    <mergeCell ref="B4:B6"/>
    <mergeCell ref="C4:F4"/>
    <mergeCell ref="G4:J4"/>
    <mergeCell ref="K4:N4"/>
    <mergeCell ref="C5:D5"/>
    <mergeCell ref="E5:F5"/>
    <mergeCell ref="G5:H5"/>
    <mergeCell ref="I5:J5"/>
    <mergeCell ref="K5:L5"/>
    <mergeCell ref="M5:N5"/>
    <mergeCell ref="A14:B14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="60" zoomScaleNormal="60" workbookViewId="0">
      <selection activeCell="Z24" sqref="Z24"/>
    </sheetView>
  </sheetViews>
  <sheetFormatPr defaultRowHeight="18.75"/>
  <cols>
    <col min="1" max="1" width="4.85546875" style="172" bestFit="1" customWidth="1"/>
    <col min="2" max="2" width="36.85546875" style="172" customWidth="1"/>
    <col min="3" max="3" width="14.85546875" style="172" bestFit="1" customWidth="1"/>
    <col min="4" max="4" width="15.7109375" style="191" bestFit="1" customWidth="1"/>
    <col min="5" max="5" width="14.42578125" style="172" customWidth="1"/>
    <col min="6" max="6" width="14" style="191" bestFit="1" customWidth="1"/>
    <col min="7" max="7" width="18" style="192" customWidth="1"/>
    <col min="8" max="8" width="14.85546875" style="191" bestFit="1" customWidth="1"/>
    <col min="9" max="9" width="15" style="172" bestFit="1" customWidth="1"/>
    <col min="10" max="10" width="17.5703125" style="191" bestFit="1" customWidth="1"/>
    <col min="11" max="11" width="15" style="172" bestFit="1" customWidth="1"/>
    <col min="12" max="12" width="17.5703125" style="191" bestFit="1" customWidth="1"/>
    <col min="13" max="13" width="14.42578125" style="172" customWidth="1"/>
    <col min="14" max="14" width="16.140625" style="191" bestFit="1" customWidth="1"/>
    <col min="15" max="15" width="9.140625" style="172" customWidth="1"/>
    <col min="16" max="16384" width="9.140625" style="172"/>
  </cols>
  <sheetData>
    <row r="1" spans="1:14" ht="33.75">
      <c r="A1" s="740" t="s">
        <v>156</v>
      </c>
      <c r="B1" s="741"/>
      <c r="C1" s="741"/>
      <c r="D1" s="741"/>
      <c r="E1" s="741"/>
      <c r="F1" s="741"/>
      <c r="G1" s="741"/>
      <c r="H1" s="741"/>
      <c r="I1" s="741"/>
      <c r="J1" s="742"/>
      <c r="K1" s="741"/>
      <c r="L1" s="742"/>
      <c r="M1" s="741"/>
      <c r="N1" s="742"/>
    </row>
    <row r="2" spans="1:14" ht="24">
      <c r="A2" s="743" t="s">
        <v>157</v>
      </c>
      <c r="B2" s="744"/>
      <c r="C2" s="744"/>
      <c r="D2" s="744"/>
      <c r="E2" s="744"/>
      <c r="F2" s="744"/>
      <c r="G2" s="744"/>
      <c r="H2" s="744"/>
      <c r="I2" s="744"/>
      <c r="J2" s="745"/>
      <c r="K2" s="744"/>
      <c r="L2" s="745"/>
      <c r="M2" s="744"/>
      <c r="N2" s="745"/>
    </row>
    <row r="3" spans="1:14" ht="27" thickBot="1">
      <c r="A3" s="746" t="s">
        <v>87</v>
      </c>
      <c r="B3" s="747"/>
      <c r="C3" s="747"/>
      <c r="D3" s="747"/>
      <c r="E3" s="747"/>
      <c r="F3" s="747"/>
      <c r="G3" s="747"/>
      <c r="H3" s="747"/>
      <c r="I3" s="747"/>
      <c r="J3" s="748"/>
      <c r="K3" s="747"/>
      <c r="L3" s="748"/>
      <c r="M3" s="747"/>
      <c r="N3" s="748"/>
    </row>
    <row r="4" spans="1:14" ht="21.75">
      <c r="A4" s="749" t="s">
        <v>158</v>
      </c>
      <c r="B4" s="752" t="s">
        <v>4</v>
      </c>
      <c r="C4" s="755" t="s">
        <v>159</v>
      </c>
      <c r="D4" s="756"/>
      <c r="E4" s="756"/>
      <c r="F4" s="756"/>
      <c r="G4" s="756"/>
      <c r="H4" s="757"/>
      <c r="I4" s="758" t="s">
        <v>160</v>
      </c>
      <c r="J4" s="759"/>
      <c r="K4" s="760"/>
      <c r="L4" s="759"/>
      <c r="M4" s="760"/>
      <c r="N4" s="761"/>
    </row>
    <row r="5" spans="1:14" ht="20.25">
      <c r="A5" s="750"/>
      <c r="B5" s="753"/>
      <c r="C5" s="762" t="s">
        <v>161</v>
      </c>
      <c r="D5" s="738"/>
      <c r="E5" s="738" t="s">
        <v>162</v>
      </c>
      <c r="F5" s="738"/>
      <c r="G5" s="738" t="s">
        <v>163</v>
      </c>
      <c r="H5" s="763"/>
      <c r="I5" s="735" t="s">
        <v>164</v>
      </c>
      <c r="J5" s="736"/>
      <c r="K5" s="737" t="s">
        <v>165</v>
      </c>
      <c r="L5" s="736"/>
      <c r="M5" s="738" t="s">
        <v>166</v>
      </c>
      <c r="N5" s="739"/>
    </row>
    <row r="6" spans="1:14">
      <c r="A6" s="751"/>
      <c r="B6" s="754"/>
      <c r="C6" s="173" t="s">
        <v>167</v>
      </c>
      <c r="D6" s="174" t="s">
        <v>168</v>
      </c>
      <c r="E6" s="175" t="s">
        <v>167</v>
      </c>
      <c r="F6" s="174" t="s">
        <v>168</v>
      </c>
      <c r="G6" s="175" t="s">
        <v>167</v>
      </c>
      <c r="H6" s="176" t="s">
        <v>168</v>
      </c>
      <c r="I6" s="173" t="s">
        <v>167</v>
      </c>
      <c r="J6" s="174" t="s">
        <v>168</v>
      </c>
      <c r="K6" s="175" t="s">
        <v>167</v>
      </c>
      <c r="L6" s="174" t="s">
        <v>168</v>
      </c>
      <c r="M6" s="175" t="s">
        <v>167</v>
      </c>
      <c r="N6" s="176" t="s">
        <v>168</v>
      </c>
    </row>
    <row r="7" spans="1:14" ht="23.25">
      <c r="A7" s="177">
        <v>1</v>
      </c>
      <c r="B7" s="178" t="s">
        <v>17</v>
      </c>
      <c r="C7" s="179">
        <v>415469</v>
      </c>
      <c r="D7" s="180">
        <v>4051.03</v>
      </c>
      <c r="E7" s="181">
        <f>SUM(G7-C7)</f>
        <v>61925</v>
      </c>
      <c r="F7" s="180">
        <f>SUM(H7-D7)</f>
        <v>1296.9099999999994</v>
      </c>
      <c r="G7" s="181">
        <v>477394</v>
      </c>
      <c r="H7" s="180">
        <v>5347.94</v>
      </c>
      <c r="I7" s="179">
        <v>894735</v>
      </c>
      <c r="J7" s="180">
        <v>11743.98</v>
      </c>
      <c r="K7" s="181">
        <f>SUM(M7-I7)</f>
        <v>148934</v>
      </c>
      <c r="L7" s="180">
        <f>SUM(N7-J7)</f>
        <v>6709.8100000000013</v>
      </c>
      <c r="M7" s="181">
        <v>1043669</v>
      </c>
      <c r="N7" s="182">
        <v>18453.79</v>
      </c>
    </row>
    <row r="8" spans="1:14" ht="23.25">
      <c r="A8" s="177">
        <v>2</v>
      </c>
      <c r="B8" s="178" t="s">
        <v>18</v>
      </c>
      <c r="C8" s="179">
        <v>39328</v>
      </c>
      <c r="D8" s="180">
        <v>868.96439999999996</v>
      </c>
      <c r="E8" s="181">
        <f t="shared" ref="E8:F54" si="0">SUM(G8-C8)</f>
        <v>149727</v>
      </c>
      <c r="F8" s="180">
        <f t="shared" si="0"/>
        <v>2401.8984415</v>
      </c>
      <c r="G8" s="181">
        <v>189055</v>
      </c>
      <c r="H8" s="180">
        <v>3270.8628414999998</v>
      </c>
      <c r="I8" s="179">
        <v>135105</v>
      </c>
      <c r="J8" s="180">
        <v>4084.9818290009998</v>
      </c>
      <c r="K8" s="181">
        <f t="shared" ref="K8:L54" si="1">SUM(M8-I8)</f>
        <v>38575</v>
      </c>
      <c r="L8" s="180">
        <f t="shared" si="1"/>
        <v>1439.8736609130001</v>
      </c>
      <c r="M8" s="181">
        <v>173680</v>
      </c>
      <c r="N8" s="182">
        <v>5524.8554899139999</v>
      </c>
    </row>
    <row r="9" spans="1:14" ht="23.25">
      <c r="A9" s="177">
        <v>3</v>
      </c>
      <c r="B9" s="178" t="s">
        <v>19</v>
      </c>
      <c r="C9" s="179">
        <v>76049</v>
      </c>
      <c r="D9" s="180">
        <v>849.92</v>
      </c>
      <c r="E9" s="181">
        <f t="shared" si="0"/>
        <v>33184</v>
      </c>
      <c r="F9" s="180">
        <f t="shared" si="0"/>
        <v>1397.1115999999997</v>
      </c>
      <c r="G9" s="181">
        <v>109233</v>
      </c>
      <c r="H9" s="180">
        <v>2247.0315999999998</v>
      </c>
      <c r="I9" s="179">
        <v>283210</v>
      </c>
      <c r="J9" s="180">
        <v>3651.31</v>
      </c>
      <c r="K9" s="181">
        <f t="shared" si="1"/>
        <v>139668</v>
      </c>
      <c r="L9" s="180">
        <f t="shared" si="1"/>
        <v>4635.74</v>
      </c>
      <c r="M9" s="181">
        <v>422878</v>
      </c>
      <c r="N9" s="182">
        <v>8287.0499999999993</v>
      </c>
    </row>
    <row r="10" spans="1:14" ht="23.25">
      <c r="A10" s="177">
        <v>4</v>
      </c>
      <c r="B10" s="178" t="s">
        <v>20</v>
      </c>
      <c r="C10" s="179">
        <v>29466</v>
      </c>
      <c r="D10" s="180">
        <v>1183.6180999999999</v>
      </c>
      <c r="E10" s="181">
        <f t="shared" si="0"/>
        <v>90619</v>
      </c>
      <c r="F10" s="180">
        <f t="shared" si="0"/>
        <v>2180.3018000000002</v>
      </c>
      <c r="G10" s="181">
        <v>120085</v>
      </c>
      <c r="H10" s="180">
        <v>3363.9198999999999</v>
      </c>
      <c r="I10" s="179">
        <v>301776</v>
      </c>
      <c r="J10" s="180">
        <v>5240.8715000000002</v>
      </c>
      <c r="K10" s="181">
        <f t="shared" si="1"/>
        <v>507105</v>
      </c>
      <c r="L10" s="180">
        <f t="shared" si="1"/>
        <v>7581.1297999999997</v>
      </c>
      <c r="M10" s="181">
        <v>808881</v>
      </c>
      <c r="N10" s="182">
        <v>12822.0013</v>
      </c>
    </row>
    <row r="11" spans="1:14" ht="23.25">
      <c r="A11" s="177">
        <v>5</v>
      </c>
      <c r="B11" s="178" t="s">
        <v>21</v>
      </c>
      <c r="C11" s="179">
        <v>156815</v>
      </c>
      <c r="D11" s="180">
        <v>1199.634940273</v>
      </c>
      <c r="E11" s="181">
        <f t="shared" si="0"/>
        <v>63715</v>
      </c>
      <c r="F11" s="180">
        <f t="shared" si="0"/>
        <v>800.33284109300007</v>
      </c>
      <c r="G11" s="181">
        <v>220530</v>
      </c>
      <c r="H11" s="180">
        <v>1999.9677813660001</v>
      </c>
      <c r="I11" s="179">
        <v>313559</v>
      </c>
      <c r="J11" s="180">
        <v>3510.6249410320002</v>
      </c>
      <c r="K11" s="181">
        <f t="shared" si="1"/>
        <v>136493</v>
      </c>
      <c r="L11" s="180">
        <f t="shared" si="1"/>
        <v>2621.4567339689997</v>
      </c>
      <c r="M11" s="181">
        <v>450052</v>
      </c>
      <c r="N11" s="182">
        <v>6132.0816750009999</v>
      </c>
    </row>
    <row r="12" spans="1:14" ht="23.25">
      <c r="A12" s="177">
        <v>6</v>
      </c>
      <c r="B12" s="178" t="s">
        <v>24</v>
      </c>
      <c r="C12" s="179">
        <v>0</v>
      </c>
      <c r="D12" s="180">
        <v>0</v>
      </c>
      <c r="E12" s="181">
        <f t="shared" si="0"/>
        <v>13</v>
      </c>
      <c r="F12" s="180">
        <f t="shared" si="0"/>
        <v>0.2</v>
      </c>
      <c r="G12" s="181">
        <v>13</v>
      </c>
      <c r="H12" s="180">
        <v>0.2</v>
      </c>
      <c r="I12" s="179">
        <v>0</v>
      </c>
      <c r="J12" s="180">
        <v>0</v>
      </c>
      <c r="K12" s="181">
        <f t="shared" si="1"/>
        <v>3752</v>
      </c>
      <c r="L12" s="180">
        <f t="shared" si="1"/>
        <v>58.29</v>
      </c>
      <c r="M12" s="181">
        <v>3752</v>
      </c>
      <c r="N12" s="182">
        <v>58.29</v>
      </c>
    </row>
    <row r="13" spans="1:14" ht="23.25">
      <c r="A13" s="177">
        <v>7</v>
      </c>
      <c r="B13" s="178" t="s">
        <v>25</v>
      </c>
      <c r="C13" s="179">
        <v>5641</v>
      </c>
      <c r="D13" s="180">
        <v>285.40570000000002</v>
      </c>
      <c r="E13" s="181">
        <f t="shared" si="0"/>
        <v>1535</v>
      </c>
      <c r="F13" s="180">
        <f t="shared" si="0"/>
        <v>69.095299999999952</v>
      </c>
      <c r="G13" s="181">
        <v>7176</v>
      </c>
      <c r="H13" s="180">
        <v>354.50099999999998</v>
      </c>
      <c r="I13" s="179">
        <v>13236</v>
      </c>
      <c r="J13" s="180">
        <v>303.30470000000003</v>
      </c>
      <c r="K13" s="181">
        <f t="shared" si="1"/>
        <v>2400</v>
      </c>
      <c r="L13" s="180">
        <f t="shared" si="1"/>
        <v>254.7998</v>
      </c>
      <c r="M13" s="181">
        <v>15636</v>
      </c>
      <c r="N13" s="182">
        <v>558.10450000000003</v>
      </c>
    </row>
    <row r="14" spans="1:14" ht="23.25">
      <c r="A14" s="177">
        <v>8</v>
      </c>
      <c r="B14" s="178" t="s">
        <v>26</v>
      </c>
      <c r="C14" s="179">
        <v>14937</v>
      </c>
      <c r="D14" s="180">
        <v>131.11000000000001</v>
      </c>
      <c r="E14" s="181">
        <f t="shared" si="0"/>
        <v>4365</v>
      </c>
      <c r="F14" s="180">
        <f t="shared" si="0"/>
        <v>44.359999999999985</v>
      </c>
      <c r="G14" s="181">
        <v>19302</v>
      </c>
      <c r="H14" s="180">
        <v>175.47</v>
      </c>
      <c r="I14" s="179">
        <v>37926</v>
      </c>
      <c r="J14" s="180">
        <v>448.22</v>
      </c>
      <c r="K14" s="181">
        <f t="shared" si="1"/>
        <v>17926</v>
      </c>
      <c r="L14" s="180">
        <f t="shared" si="1"/>
        <v>385.11</v>
      </c>
      <c r="M14" s="181">
        <v>55852</v>
      </c>
      <c r="N14" s="182">
        <v>833.33</v>
      </c>
    </row>
    <row r="15" spans="1:14" ht="23.25">
      <c r="A15" s="177">
        <v>9</v>
      </c>
      <c r="B15" s="178" t="s">
        <v>27</v>
      </c>
      <c r="C15" s="179">
        <v>2216</v>
      </c>
      <c r="D15" s="180">
        <v>34.514899999999997</v>
      </c>
      <c r="E15" s="181">
        <f t="shared" si="0"/>
        <v>17608</v>
      </c>
      <c r="F15" s="180">
        <f t="shared" si="0"/>
        <v>645.47889999999995</v>
      </c>
      <c r="G15" s="181">
        <v>19824</v>
      </c>
      <c r="H15" s="180">
        <v>679.99379999999996</v>
      </c>
      <c r="I15" s="179">
        <v>32032</v>
      </c>
      <c r="J15" s="180">
        <v>561.13210000000004</v>
      </c>
      <c r="K15" s="181">
        <f t="shared" si="1"/>
        <v>37674</v>
      </c>
      <c r="L15" s="180">
        <f t="shared" si="1"/>
        <v>2047.9729</v>
      </c>
      <c r="M15" s="181">
        <v>69706</v>
      </c>
      <c r="N15" s="182">
        <v>2609.105</v>
      </c>
    </row>
    <row r="16" spans="1:14" ht="23.25">
      <c r="A16" s="177">
        <v>10</v>
      </c>
      <c r="B16" s="183" t="s">
        <v>28</v>
      </c>
      <c r="C16" s="179">
        <v>1577</v>
      </c>
      <c r="D16" s="180">
        <v>29.5061</v>
      </c>
      <c r="E16" s="181">
        <f t="shared" si="0"/>
        <v>621</v>
      </c>
      <c r="F16" s="180">
        <f t="shared" si="0"/>
        <v>83.389499999999998</v>
      </c>
      <c r="G16" s="181">
        <v>2198</v>
      </c>
      <c r="H16" s="180">
        <v>112.8956</v>
      </c>
      <c r="I16" s="179">
        <v>9106</v>
      </c>
      <c r="J16" s="180">
        <v>156.08763098700001</v>
      </c>
      <c r="K16" s="181">
        <f t="shared" si="1"/>
        <v>2298</v>
      </c>
      <c r="L16" s="180">
        <f t="shared" si="1"/>
        <v>135.16619148000001</v>
      </c>
      <c r="M16" s="181">
        <v>11404</v>
      </c>
      <c r="N16" s="182">
        <v>291.25382246700002</v>
      </c>
    </row>
    <row r="17" spans="1:14" ht="23.25">
      <c r="A17" s="177">
        <v>11</v>
      </c>
      <c r="B17" s="178" t="s">
        <v>29</v>
      </c>
      <c r="C17" s="179">
        <v>1547</v>
      </c>
      <c r="D17" s="180">
        <v>19.197399999999998</v>
      </c>
      <c r="E17" s="181">
        <f t="shared" si="0"/>
        <v>6379</v>
      </c>
      <c r="F17" s="180">
        <f t="shared" si="0"/>
        <v>123.00840000000001</v>
      </c>
      <c r="G17" s="181">
        <v>7926</v>
      </c>
      <c r="H17" s="180">
        <v>142.20580000000001</v>
      </c>
      <c r="I17" s="179">
        <v>7634</v>
      </c>
      <c r="J17" s="180">
        <v>216.8965</v>
      </c>
      <c r="K17" s="181">
        <f t="shared" si="1"/>
        <v>26383</v>
      </c>
      <c r="L17" s="180">
        <f t="shared" si="1"/>
        <v>411.9359</v>
      </c>
      <c r="M17" s="181">
        <v>34017</v>
      </c>
      <c r="N17" s="182">
        <v>628.83240000000001</v>
      </c>
    </row>
    <row r="18" spans="1:14" ht="23.25">
      <c r="A18" s="177">
        <v>12</v>
      </c>
      <c r="B18" s="178" t="s">
        <v>30</v>
      </c>
      <c r="C18" s="179">
        <v>57</v>
      </c>
      <c r="D18" s="180">
        <v>1.96</v>
      </c>
      <c r="E18" s="181">
        <f t="shared" si="0"/>
        <v>155</v>
      </c>
      <c r="F18" s="180">
        <f t="shared" si="0"/>
        <v>4.2300000000000004</v>
      </c>
      <c r="G18" s="181">
        <v>212</v>
      </c>
      <c r="H18" s="180">
        <v>6.19</v>
      </c>
      <c r="I18" s="179">
        <v>740</v>
      </c>
      <c r="J18" s="180">
        <v>13.43</v>
      </c>
      <c r="K18" s="181">
        <f t="shared" si="1"/>
        <v>3448</v>
      </c>
      <c r="L18" s="180">
        <f t="shared" si="1"/>
        <v>164.44200000000001</v>
      </c>
      <c r="M18" s="181">
        <v>4188</v>
      </c>
      <c r="N18" s="182">
        <v>177.87200000000001</v>
      </c>
    </row>
    <row r="19" spans="1:14" ht="23.25">
      <c r="A19" s="177">
        <v>13</v>
      </c>
      <c r="B19" s="178" t="s">
        <v>31</v>
      </c>
      <c r="C19" s="179">
        <v>14371</v>
      </c>
      <c r="D19" s="180">
        <v>322.07159999999999</v>
      </c>
      <c r="E19" s="181">
        <f t="shared" si="0"/>
        <v>3310</v>
      </c>
      <c r="F19" s="180">
        <f t="shared" si="0"/>
        <v>127.81190000000004</v>
      </c>
      <c r="G19" s="181">
        <v>17681</v>
      </c>
      <c r="H19" s="180">
        <v>449.88350000000003</v>
      </c>
      <c r="I19" s="179">
        <v>25313</v>
      </c>
      <c r="J19" s="180">
        <v>528.766463307143</v>
      </c>
      <c r="K19" s="181">
        <f t="shared" si="1"/>
        <v>5741</v>
      </c>
      <c r="L19" s="180">
        <f t="shared" si="1"/>
        <v>225.630505730295</v>
      </c>
      <c r="M19" s="181">
        <v>31054</v>
      </c>
      <c r="N19" s="182">
        <v>754.396969037438</v>
      </c>
    </row>
    <row r="20" spans="1:14" ht="23.25">
      <c r="A20" s="177">
        <v>14</v>
      </c>
      <c r="B20" s="178" t="s">
        <v>32</v>
      </c>
      <c r="C20" s="179">
        <v>19256</v>
      </c>
      <c r="D20" s="180">
        <v>153.55500950499999</v>
      </c>
      <c r="E20" s="181">
        <f t="shared" si="0"/>
        <v>1025</v>
      </c>
      <c r="F20" s="180">
        <f t="shared" si="0"/>
        <v>10.073244168000002</v>
      </c>
      <c r="G20" s="181">
        <v>20281</v>
      </c>
      <c r="H20" s="180">
        <v>163.62825367299999</v>
      </c>
      <c r="I20" s="179">
        <v>77787</v>
      </c>
      <c r="J20" s="180">
        <v>513.79870015500001</v>
      </c>
      <c r="K20" s="181">
        <f t="shared" si="1"/>
        <v>16469</v>
      </c>
      <c r="L20" s="180">
        <f t="shared" si="1"/>
        <v>328.44242967299999</v>
      </c>
      <c r="M20" s="181">
        <v>94256</v>
      </c>
      <c r="N20" s="182">
        <v>842.241129828</v>
      </c>
    </row>
    <row r="21" spans="1:14" ht="40.5">
      <c r="A21" s="177">
        <v>15</v>
      </c>
      <c r="B21" s="178" t="s">
        <v>33</v>
      </c>
      <c r="C21" s="179">
        <v>402</v>
      </c>
      <c r="D21" s="180">
        <v>6.56874</v>
      </c>
      <c r="E21" s="181">
        <f t="shared" si="0"/>
        <v>38</v>
      </c>
      <c r="F21" s="180">
        <f t="shared" si="0"/>
        <v>1.0856000000000003</v>
      </c>
      <c r="G21" s="181">
        <v>440</v>
      </c>
      <c r="H21" s="180">
        <v>7.6543400000000004</v>
      </c>
      <c r="I21" s="179">
        <v>3499</v>
      </c>
      <c r="J21" s="180">
        <v>91.526799999999994</v>
      </c>
      <c r="K21" s="181">
        <f t="shared" si="1"/>
        <v>988</v>
      </c>
      <c r="L21" s="180">
        <f t="shared" si="1"/>
        <v>95.346999999999994</v>
      </c>
      <c r="M21" s="181">
        <v>4487</v>
      </c>
      <c r="N21" s="182">
        <v>186.87379999999999</v>
      </c>
    </row>
    <row r="22" spans="1:14" ht="23.25">
      <c r="A22" s="177">
        <v>16</v>
      </c>
      <c r="B22" s="178" t="s">
        <v>34</v>
      </c>
      <c r="C22" s="179">
        <v>1616</v>
      </c>
      <c r="D22" s="180">
        <v>21.692599999999999</v>
      </c>
      <c r="E22" s="181">
        <f t="shared" si="0"/>
        <v>1891</v>
      </c>
      <c r="F22" s="180">
        <f t="shared" si="0"/>
        <v>24.139020000000002</v>
      </c>
      <c r="G22" s="181">
        <v>3507</v>
      </c>
      <c r="H22" s="180">
        <v>45.831620000000001</v>
      </c>
      <c r="I22" s="179">
        <v>6930</v>
      </c>
      <c r="J22" s="180">
        <v>91.298883642999996</v>
      </c>
      <c r="K22" s="181">
        <f t="shared" si="1"/>
        <v>17744</v>
      </c>
      <c r="L22" s="180">
        <f t="shared" si="1"/>
        <v>348.47647953000001</v>
      </c>
      <c r="M22" s="181">
        <v>24674</v>
      </c>
      <c r="N22" s="182">
        <v>439.77536317300002</v>
      </c>
    </row>
    <row r="23" spans="1:14" ht="23.25">
      <c r="A23" s="177">
        <v>17</v>
      </c>
      <c r="B23" s="178" t="s">
        <v>35</v>
      </c>
      <c r="C23" s="179">
        <v>1</v>
      </c>
      <c r="D23" s="180">
        <v>0.02</v>
      </c>
      <c r="E23" s="181">
        <f t="shared" si="0"/>
        <v>1</v>
      </c>
      <c r="F23" s="180">
        <f t="shared" si="0"/>
        <v>0.21100000000000002</v>
      </c>
      <c r="G23" s="181">
        <v>2</v>
      </c>
      <c r="H23" s="180">
        <v>0.23100000000000001</v>
      </c>
      <c r="I23" s="179">
        <v>10</v>
      </c>
      <c r="J23" s="180">
        <v>0.54359999999999997</v>
      </c>
      <c r="K23" s="181">
        <f t="shared" si="1"/>
        <v>39</v>
      </c>
      <c r="L23" s="180">
        <f t="shared" si="1"/>
        <v>0.81199999999999994</v>
      </c>
      <c r="M23" s="181">
        <v>49</v>
      </c>
      <c r="N23" s="182">
        <v>1.3555999999999999</v>
      </c>
    </row>
    <row r="24" spans="1:14" ht="23.25">
      <c r="A24" s="177">
        <v>18</v>
      </c>
      <c r="B24" s="184" t="s">
        <v>36</v>
      </c>
      <c r="C24" s="179">
        <v>1944</v>
      </c>
      <c r="D24" s="180">
        <v>48.92</v>
      </c>
      <c r="E24" s="181">
        <f t="shared" si="0"/>
        <v>358</v>
      </c>
      <c r="F24" s="180">
        <f t="shared" si="0"/>
        <v>15.289999999999992</v>
      </c>
      <c r="G24" s="181">
        <v>2302</v>
      </c>
      <c r="H24" s="180">
        <v>64.209999999999994</v>
      </c>
      <c r="I24" s="179">
        <v>9270</v>
      </c>
      <c r="J24" s="180">
        <v>116.18</v>
      </c>
      <c r="K24" s="181">
        <f t="shared" si="1"/>
        <v>2617</v>
      </c>
      <c r="L24" s="180">
        <f t="shared" si="1"/>
        <v>127.68</v>
      </c>
      <c r="M24" s="181">
        <v>11887</v>
      </c>
      <c r="N24" s="182">
        <v>243.86</v>
      </c>
    </row>
    <row r="25" spans="1:14" ht="23.25">
      <c r="A25" s="177">
        <v>19</v>
      </c>
      <c r="B25" s="184" t="s">
        <v>37</v>
      </c>
      <c r="C25" s="179">
        <v>16032</v>
      </c>
      <c r="D25" s="180">
        <v>214.0351</v>
      </c>
      <c r="E25" s="181">
        <f t="shared" si="0"/>
        <v>16032</v>
      </c>
      <c r="F25" s="180">
        <f t="shared" si="0"/>
        <v>214.03530000000001</v>
      </c>
      <c r="G25" s="181">
        <v>32064</v>
      </c>
      <c r="H25" s="180">
        <v>428.07040000000001</v>
      </c>
      <c r="I25" s="179">
        <v>145376</v>
      </c>
      <c r="J25" s="180">
        <v>3185.2351986869999</v>
      </c>
      <c r="K25" s="181">
        <f t="shared" si="1"/>
        <v>145394</v>
      </c>
      <c r="L25" s="180">
        <f t="shared" si="1"/>
        <v>3185.3351156117806</v>
      </c>
      <c r="M25" s="181">
        <v>290770</v>
      </c>
      <c r="N25" s="182">
        <v>6370.5703142987804</v>
      </c>
    </row>
    <row r="26" spans="1:14" ht="23.25">
      <c r="A26" s="177">
        <v>20</v>
      </c>
      <c r="B26" s="178" t="s">
        <v>38</v>
      </c>
      <c r="C26" s="179">
        <v>0</v>
      </c>
      <c r="D26" s="180">
        <v>0</v>
      </c>
      <c r="E26" s="181">
        <f t="shared" si="0"/>
        <v>194</v>
      </c>
      <c r="F26" s="180">
        <f t="shared" si="0"/>
        <v>2.7490000000000001</v>
      </c>
      <c r="G26" s="181">
        <v>194</v>
      </c>
      <c r="H26" s="180">
        <v>2.7490000000000001</v>
      </c>
      <c r="I26" s="179">
        <v>0</v>
      </c>
      <c r="J26" s="180">
        <v>0</v>
      </c>
      <c r="K26" s="181">
        <f t="shared" si="1"/>
        <v>302</v>
      </c>
      <c r="L26" s="180">
        <f t="shared" si="1"/>
        <v>5.0837000000000003</v>
      </c>
      <c r="M26" s="181">
        <v>302</v>
      </c>
      <c r="N26" s="182">
        <v>5.0837000000000003</v>
      </c>
    </row>
    <row r="27" spans="1:14" ht="23.25">
      <c r="A27" s="177">
        <v>21</v>
      </c>
      <c r="B27" s="184" t="s">
        <v>39</v>
      </c>
      <c r="C27" s="179">
        <v>6030</v>
      </c>
      <c r="D27" s="180">
        <v>142.14192169</v>
      </c>
      <c r="E27" s="181">
        <f t="shared" si="0"/>
        <v>64303</v>
      </c>
      <c r="F27" s="180">
        <f t="shared" si="0"/>
        <v>464.46773432300097</v>
      </c>
      <c r="G27" s="181">
        <v>70333</v>
      </c>
      <c r="H27" s="180">
        <v>606.60965601300097</v>
      </c>
      <c r="I27" s="179">
        <v>10645</v>
      </c>
      <c r="J27" s="180">
        <v>204.63390000000001</v>
      </c>
      <c r="K27" s="181">
        <f t="shared" si="1"/>
        <v>94679</v>
      </c>
      <c r="L27" s="180">
        <f t="shared" si="1"/>
        <v>2509.3521000000101</v>
      </c>
      <c r="M27" s="181">
        <v>105324</v>
      </c>
      <c r="N27" s="182">
        <v>2713.9860000000099</v>
      </c>
    </row>
    <row r="28" spans="1:14" ht="23.25">
      <c r="A28" s="177">
        <v>22</v>
      </c>
      <c r="B28" s="178" t="s">
        <v>43</v>
      </c>
      <c r="C28" s="179">
        <v>84963</v>
      </c>
      <c r="D28" s="180">
        <v>892.50176285500004</v>
      </c>
      <c r="E28" s="181">
        <f t="shared" si="0"/>
        <v>2961</v>
      </c>
      <c r="F28" s="180">
        <f t="shared" si="0"/>
        <v>427.68282811000006</v>
      </c>
      <c r="G28" s="181">
        <v>87924</v>
      </c>
      <c r="H28" s="180">
        <v>1320.1845909650001</v>
      </c>
      <c r="I28" s="179">
        <v>169401</v>
      </c>
      <c r="J28" s="180">
        <v>2276.3063119359999</v>
      </c>
      <c r="K28" s="181">
        <f t="shared" si="1"/>
        <v>23135</v>
      </c>
      <c r="L28" s="180">
        <f t="shared" si="1"/>
        <v>1259.827336804</v>
      </c>
      <c r="M28" s="181">
        <v>192536</v>
      </c>
      <c r="N28" s="182">
        <v>3536.1336487399999</v>
      </c>
    </row>
    <row r="29" spans="1:14" ht="23.25">
      <c r="A29" s="177">
        <v>23</v>
      </c>
      <c r="B29" s="184" t="s">
        <v>44</v>
      </c>
      <c r="C29" s="179">
        <v>4363</v>
      </c>
      <c r="D29" s="180">
        <v>8.6361785999999903</v>
      </c>
      <c r="E29" s="181">
        <f t="shared" si="0"/>
        <v>181094</v>
      </c>
      <c r="F29" s="180">
        <f t="shared" si="0"/>
        <v>651.65274049090306</v>
      </c>
      <c r="G29" s="181">
        <v>185457</v>
      </c>
      <c r="H29" s="180">
        <v>660.28891909090305</v>
      </c>
      <c r="I29" s="179">
        <v>8943</v>
      </c>
      <c r="J29" s="180">
        <v>95.023279579000004</v>
      </c>
      <c r="K29" s="181">
        <f t="shared" si="1"/>
        <v>224256</v>
      </c>
      <c r="L29" s="180">
        <f t="shared" si="1"/>
        <v>1072.7609821559299</v>
      </c>
      <c r="M29" s="181">
        <v>233199</v>
      </c>
      <c r="N29" s="182">
        <v>1167.7842617349299</v>
      </c>
    </row>
    <row r="30" spans="1:14" ht="23.25">
      <c r="A30" s="177">
        <v>24</v>
      </c>
      <c r="B30" s="178" t="s">
        <v>45</v>
      </c>
      <c r="C30" s="179">
        <v>2747</v>
      </c>
      <c r="D30" s="180">
        <v>26.2745</v>
      </c>
      <c r="E30" s="181">
        <f t="shared" si="0"/>
        <v>0</v>
      </c>
      <c r="F30" s="180">
        <f t="shared" si="0"/>
        <v>0</v>
      </c>
      <c r="G30" s="181">
        <v>2747</v>
      </c>
      <c r="H30" s="180">
        <v>26.2745</v>
      </c>
      <c r="I30" s="179">
        <v>6928</v>
      </c>
      <c r="J30" s="180">
        <v>89.843400000000003</v>
      </c>
      <c r="K30" s="181">
        <f t="shared" si="1"/>
        <v>8</v>
      </c>
      <c r="L30" s="180">
        <f t="shared" si="1"/>
        <v>1.0480000000000018</v>
      </c>
      <c r="M30" s="181">
        <v>6936</v>
      </c>
      <c r="N30" s="182">
        <v>90.891400000000004</v>
      </c>
    </row>
    <row r="31" spans="1:14" ht="23.25">
      <c r="A31" s="177">
        <v>25</v>
      </c>
      <c r="B31" s="178" t="s">
        <v>46</v>
      </c>
      <c r="C31" s="179">
        <v>1105</v>
      </c>
      <c r="D31" s="180">
        <v>9.8932540000000007</v>
      </c>
      <c r="E31" s="181">
        <f t="shared" si="0"/>
        <v>18</v>
      </c>
      <c r="F31" s="180">
        <f t="shared" si="0"/>
        <v>20.403300000000002</v>
      </c>
      <c r="G31" s="181">
        <v>1123</v>
      </c>
      <c r="H31" s="180">
        <v>30.296554</v>
      </c>
      <c r="I31" s="179">
        <v>2012</v>
      </c>
      <c r="J31" s="180">
        <v>17.9437</v>
      </c>
      <c r="K31" s="181">
        <f t="shared" si="1"/>
        <v>171</v>
      </c>
      <c r="L31" s="180">
        <f t="shared" si="1"/>
        <v>87.169600000000003</v>
      </c>
      <c r="M31" s="181">
        <v>2183</v>
      </c>
      <c r="N31" s="182">
        <v>105.1133</v>
      </c>
    </row>
    <row r="32" spans="1:14" ht="23.25">
      <c r="A32" s="177">
        <v>26</v>
      </c>
      <c r="B32" s="178" t="s">
        <v>47</v>
      </c>
      <c r="C32" s="179">
        <v>0</v>
      </c>
      <c r="D32" s="180">
        <v>0</v>
      </c>
      <c r="E32" s="181">
        <f t="shared" si="0"/>
        <v>651</v>
      </c>
      <c r="F32" s="180">
        <f t="shared" si="0"/>
        <v>13.75</v>
      </c>
      <c r="G32" s="181">
        <v>651</v>
      </c>
      <c r="H32" s="180">
        <v>13.75</v>
      </c>
      <c r="I32" s="179">
        <v>0</v>
      </c>
      <c r="J32" s="180">
        <v>0</v>
      </c>
      <c r="K32" s="181">
        <f t="shared" si="1"/>
        <v>1474</v>
      </c>
      <c r="L32" s="180">
        <f t="shared" si="1"/>
        <v>34.11</v>
      </c>
      <c r="M32" s="181">
        <v>1474</v>
      </c>
      <c r="N32" s="182">
        <v>34.11</v>
      </c>
    </row>
    <row r="33" spans="1:14" ht="23.25">
      <c r="A33" s="177">
        <v>27</v>
      </c>
      <c r="B33" s="178" t="s">
        <v>48</v>
      </c>
      <c r="C33" s="179">
        <v>34347</v>
      </c>
      <c r="D33" s="180">
        <v>441.01166999999998</v>
      </c>
      <c r="E33" s="181">
        <f t="shared" si="0"/>
        <v>849</v>
      </c>
      <c r="F33" s="180">
        <f t="shared" si="0"/>
        <v>84.036150000000021</v>
      </c>
      <c r="G33" s="181">
        <v>35196</v>
      </c>
      <c r="H33" s="180">
        <v>525.04782</v>
      </c>
      <c r="I33" s="179">
        <v>44296</v>
      </c>
      <c r="J33" s="180">
        <v>628.97779000000003</v>
      </c>
      <c r="K33" s="181">
        <f t="shared" si="1"/>
        <v>2256</v>
      </c>
      <c r="L33" s="180">
        <f t="shared" si="1"/>
        <v>227.88036999999997</v>
      </c>
      <c r="M33" s="181">
        <v>46552</v>
      </c>
      <c r="N33" s="182">
        <v>856.85816</v>
      </c>
    </row>
    <row r="34" spans="1:14" ht="23.25">
      <c r="A34" s="177">
        <v>28</v>
      </c>
      <c r="B34" s="178" t="s">
        <v>49</v>
      </c>
      <c r="C34" s="179">
        <v>0</v>
      </c>
      <c r="D34" s="180">
        <v>0</v>
      </c>
      <c r="E34" s="181">
        <f t="shared" si="0"/>
        <v>29</v>
      </c>
      <c r="F34" s="180">
        <f t="shared" si="0"/>
        <v>133.61000000000001</v>
      </c>
      <c r="G34" s="181">
        <v>29</v>
      </c>
      <c r="H34" s="180">
        <v>133.61000000000001</v>
      </c>
      <c r="I34" s="179">
        <v>0</v>
      </c>
      <c r="J34" s="180">
        <v>0</v>
      </c>
      <c r="K34" s="181">
        <f t="shared" si="1"/>
        <v>57</v>
      </c>
      <c r="L34" s="180">
        <f t="shared" si="1"/>
        <v>457.98</v>
      </c>
      <c r="M34" s="181">
        <v>57</v>
      </c>
      <c r="N34" s="182">
        <v>457.98</v>
      </c>
    </row>
    <row r="35" spans="1:14" ht="23.25">
      <c r="A35" s="177">
        <v>29</v>
      </c>
      <c r="B35" s="178" t="s">
        <v>50</v>
      </c>
      <c r="C35" s="179">
        <v>0</v>
      </c>
      <c r="D35" s="180">
        <v>0</v>
      </c>
      <c r="E35" s="181">
        <f t="shared" si="0"/>
        <v>6574</v>
      </c>
      <c r="F35" s="180">
        <f t="shared" si="0"/>
        <v>82.686899999999994</v>
      </c>
      <c r="G35" s="181">
        <v>6574</v>
      </c>
      <c r="H35" s="180">
        <v>82.686899999999994</v>
      </c>
      <c r="I35" s="179">
        <v>0</v>
      </c>
      <c r="J35" s="180">
        <v>0</v>
      </c>
      <c r="K35" s="181">
        <f t="shared" si="1"/>
        <v>16678</v>
      </c>
      <c r="L35" s="180">
        <f t="shared" si="1"/>
        <v>296.68</v>
      </c>
      <c r="M35" s="181">
        <v>16678</v>
      </c>
      <c r="N35" s="182">
        <v>296.68</v>
      </c>
    </row>
    <row r="36" spans="1:14" ht="23.25">
      <c r="A36" s="177">
        <v>30</v>
      </c>
      <c r="B36" s="178" t="s">
        <v>51</v>
      </c>
      <c r="C36" s="179">
        <v>4086</v>
      </c>
      <c r="D36" s="180">
        <v>46.102600000000002</v>
      </c>
      <c r="E36" s="181">
        <f t="shared" si="0"/>
        <v>0</v>
      </c>
      <c r="F36" s="180">
        <f t="shared" si="0"/>
        <v>0</v>
      </c>
      <c r="G36" s="181">
        <v>4086</v>
      </c>
      <c r="H36" s="180">
        <v>46.102600000000002</v>
      </c>
      <c r="I36" s="179">
        <v>6212</v>
      </c>
      <c r="J36" s="180">
        <v>72.417400000000001</v>
      </c>
      <c r="K36" s="181">
        <f t="shared" si="1"/>
        <v>34</v>
      </c>
      <c r="L36" s="180">
        <f t="shared" si="1"/>
        <v>29.469200000000001</v>
      </c>
      <c r="M36" s="181">
        <v>6246</v>
      </c>
      <c r="N36" s="182">
        <v>101.8866</v>
      </c>
    </row>
    <row r="37" spans="1:14" ht="23.25">
      <c r="A37" s="177">
        <v>31</v>
      </c>
      <c r="B37" s="178" t="s">
        <v>52</v>
      </c>
      <c r="C37" s="179">
        <v>1143</v>
      </c>
      <c r="D37" s="180">
        <v>23.085056982000001</v>
      </c>
      <c r="E37" s="181">
        <f t="shared" si="0"/>
        <v>47044</v>
      </c>
      <c r="F37" s="180">
        <f t="shared" si="0"/>
        <v>629.92256429999998</v>
      </c>
      <c r="G37" s="181">
        <v>48187</v>
      </c>
      <c r="H37" s="180">
        <v>653.00762128199995</v>
      </c>
      <c r="I37" s="179">
        <v>3076</v>
      </c>
      <c r="J37" s="180">
        <v>199.56364685899999</v>
      </c>
      <c r="K37" s="181">
        <f t="shared" si="1"/>
        <v>153994</v>
      </c>
      <c r="L37" s="180">
        <f t="shared" si="1"/>
        <v>785.97040145931101</v>
      </c>
      <c r="M37" s="181">
        <v>157070</v>
      </c>
      <c r="N37" s="182">
        <v>985.53404831831097</v>
      </c>
    </row>
    <row r="38" spans="1:14" ht="23.25">
      <c r="A38" s="177">
        <v>32</v>
      </c>
      <c r="B38" s="178" t="s">
        <v>53</v>
      </c>
      <c r="C38" s="179">
        <v>0</v>
      </c>
      <c r="D38" s="180">
        <v>0</v>
      </c>
      <c r="E38" s="181">
        <f t="shared" si="0"/>
        <v>8216</v>
      </c>
      <c r="F38" s="180">
        <f t="shared" si="0"/>
        <v>159.9512</v>
      </c>
      <c r="G38" s="181">
        <v>8216</v>
      </c>
      <c r="H38" s="180">
        <v>159.9512</v>
      </c>
      <c r="I38" s="179">
        <v>0</v>
      </c>
      <c r="J38" s="180">
        <v>0</v>
      </c>
      <c r="K38" s="181">
        <f t="shared" si="1"/>
        <v>13943</v>
      </c>
      <c r="L38" s="180">
        <f t="shared" si="1"/>
        <v>295.91000000000003</v>
      </c>
      <c r="M38" s="181">
        <v>13943</v>
      </c>
      <c r="N38" s="182">
        <v>295.91000000000003</v>
      </c>
    </row>
    <row r="39" spans="1:14" ht="40.5">
      <c r="A39" s="177">
        <v>33</v>
      </c>
      <c r="B39" s="178" t="s">
        <v>54</v>
      </c>
      <c r="C39" s="179">
        <v>2492</v>
      </c>
      <c r="D39" s="180">
        <v>22.394400000000001</v>
      </c>
      <c r="E39" s="181">
        <f t="shared" si="0"/>
        <v>197</v>
      </c>
      <c r="F39" s="180">
        <f t="shared" si="0"/>
        <v>35.808599999999998</v>
      </c>
      <c r="G39" s="181">
        <v>2689</v>
      </c>
      <c r="H39" s="180">
        <v>58.203000000000003</v>
      </c>
      <c r="I39" s="179">
        <v>3257</v>
      </c>
      <c r="J39" s="180">
        <v>28.0124</v>
      </c>
      <c r="K39" s="181">
        <f t="shared" si="1"/>
        <v>371</v>
      </c>
      <c r="L39" s="180">
        <f t="shared" si="1"/>
        <v>27.591999999999999</v>
      </c>
      <c r="M39" s="181">
        <v>3628</v>
      </c>
      <c r="N39" s="182">
        <v>55.604399999999998</v>
      </c>
    </row>
    <row r="40" spans="1:14" ht="23.25">
      <c r="A40" s="177">
        <v>34</v>
      </c>
      <c r="B40" s="178" t="s">
        <v>55</v>
      </c>
      <c r="C40" s="179">
        <v>0</v>
      </c>
      <c r="D40" s="180">
        <v>0</v>
      </c>
      <c r="E40" s="181">
        <f t="shared" si="0"/>
        <v>30517</v>
      </c>
      <c r="F40" s="180">
        <f t="shared" si="0"/>
        <v>318.03164992354402</v>
      </c>
      <c r="G40" s="181">
        <v>30517</v>
      </c>
      <c r="H40" s="180">
        <v>318.03164992354402</v>
      </c>
      <c r="I40" s="179">
        <v>25370</v>
      </c>
      <c r="J40" s="180">
        <v>635.38220039099997</v>
      </c>
      <c r="K40" s="181">
        <f t="shared" si="1"/>
        <v>8</v>
      </c>
      <c r="L40" s="180">
        <f t="shared" si="1"/>
        <v>20.989395058380069</v>
      </c>
      <c r="M40" s="181">
        <v>25378</v>
      </c>
      <c r="N40" s="182">
        <v>656.37159544938004</v>
      </c>
    </row>
    <row r="41" spans="1:14" ht="23.25">
      <c r="A41" s="177">
        <v>35</v>
      </c>
      <c r="B41" s="185" t="s">
        <v>56</v>
      </c>
      <c r="C41" s="179">
        <v>7789</v>
      </c>
      <c r="D41" s="180">
        <v>495.622593209</v>
      </c>
      <c r="E41" s="181">
        <f t="shared" si="0"/>
        <v>30955</v>
      </c>
      <c r="F41" s="180">
        <f t="shared" si="0"/>
        <v>730.4588910342901</v>
      </c>
      <c r="G41" s="181">
        <v>38744</v>
      </c>
      <c r="H41" s="180">
        <v>1226.0814842432901</v>
      </c>
      <c r="I41" s="179">
        <v>20321</v>
      </c>
      <c r="J41" s="180">
        <v>1288.4706282249999</v>
      </c>
      <c r="K41" s="181">
        <f t="shared" si="1"/>
        <v>91683</v>
      </c>
      <c r="L41" s="180">
        <f t="shared" si="1"/>
        <v>1611.0955528970003</v>
      </c>
      <c r="M41" s="181">
        <v>112004</v>
      </c>
      <c r="N41" s="182">
        <v>2899.5661811220002</v>
      </c>
    </row>
    <row r="42" spans="1:14" ht="23.25">
      <c r="A42" s="177">
        <v>36</v>
      </c>
      <c r="B42" s="184" t="s">
        <v>57</v>
      </c>
      <c r="C42" s="179">
        <v>0</v>
      </c>
      <c r="D42" s="180">
        <v>0</v>
      </c>
      <c r="E42" s="181">
        <f t="shared" si="0"/>
        <v>8963</v>
      </c>
      <c r="F42" s="180">
        <f t="shared" si="0"/>
        <v>570.94545819999996</v>
      </c>
      <c r="G42" s="181">
        <v>8963</v>
      </c>
      <c r="H42" s="180">
        <v>570.94545819999996</v>
      </c>
      <c r="I42" s="179">
        <v>0</v>
      </c>
      <c r="J42" s="180">
        <v>0</v>
      </c>
      <c r="K42" s="181">
        <f t="shared" si="1"/>
        <v>32593</v>
      </c>
      <c r="L42" s="180">
        <f t="shared" si="1"/>
        <v>1910.807102621</v>
      </c>
      <c r="M42" s="181">
        <v>32593</v>
      </c>
      <c r="N42" s="182">
        <v>1910.807102621</v>
      </c>
    </row>
    <row r="43" spans="1:14" ht="23.25">
      <c r="A43" s="177">
        <v>37</v>
      </c>
      <c r="B43" s="184" t="s">
        <v>58</v>
      </c>
      <c r="C43" s="179">
        <v>0</v>
      </c>
      <c r="D43" s="180">
        <v>0</v>
      </c>
      <c r="E43" s="181">
        <f t="shared" si="0"/>
        <v>64202</v>
      </c>
      <c r="F43" s="180">
        <f t="shared" si="0"/>
        <v>1051.076458881</v>
      </c>
      <c r="G43" s="181">
        <v>64202</v>
      </c>
      <c r="H43" s="180">
        <v>1051.076458881</v>
      </c>
      <c r="I43" s="179">
        <v>0</v>
      </c>
      <c r="J43" s="180">
        <v>0</v>
      </c>
      <c r="K43" s="181">
        <f t="shared" si="1"/>
        <v>93084</v>
      </c>
      <c r="L43" s="180">
        <f t="shared" si="1"/>
        <v>2427.34395623</v>
      </c>
      <c r="M43" s="181">
        <v>93084</v>
      </c>
      <c r="N43" s="182">
        <v>2427.34395623</v>
      </c>
    </row>
    <row r="44" spans="1:14" ht="23.25">
      <c r="A44" s="177">
        <v>38</v>
      </c>
      <c r="B44" s="184" t="s">
        <v>59</v>
      </c>
      <c r="C44" s="179">
        <v>13770</v>
      </c>
      <c r="D44" s="180">
        <v>50.23</v>
      </c>
      <c r="E44" s="181">
        <f t="shared" si="0"/>
        <v>33992</v>
      </c>
      <c r="F44" s="180">
        <f t="shared" si="0"/>
        <v>350.52259999999995</v>
      </c>
      <c r="G44" s="181">
        <v>47762</v>
      </c>
      <c r="H44" s="180">
        <v>400.75259999999997</v>
      </c>
      <c r="I44" s="179">
        <v>17263</v>
      </c>
      <c r="J44" s="180">
        <v>393.83</v>
      </c>
      <c r="K44" s="181">
        <f t="shared" si="1"/>
        <v>66596</v>
      </c>
      <c r="L44" s="180">
        <f t="shared" si="1"/>
        <v>1015.6600000000001</v>
      </c>
      <c r="M44" s="181">
        <v>83859</v>
      </c>
      <c r="N44" s="182">
        <v>1409.49</v>
      </c>
    </row>
    <row r="45" spans="1:14" ht="23.25">
      <c r="A45" s="177">
        <v>39</v>
      </c>
      <c r="B45" s="184" t="s">
        <v>60</v>
      </c>
      <c r="C45" s="179">
        <v>5457</v>
      </c>
      <c r="D45" s="180">
        <v>16.129200000000001</v>
      </c>
      <c r="E45" s="181">
        <f t="shared" si="0"/>
        <v>22</v>
      </c>
      <c r="F45" s="180">
        <f t="shared" si="0"/>
        <v>0.17089999999999961</v>
      </c>
      <c r="G45" s="181">
        <v>5479</v>
      </c>
      <c r="H45" s="180">
        <v>16.3001</v>
      </c>
      <c r="I45" s="179">
        <v>7661</v>
      </c>
      <c r="J45" s="180">
        <v>12.7149</v>
      </c>
      <c r="K45" s="181">
        <f t="shared" si="1"/>
        <v>23</v>
      </c>
      <c r="L45" s="180">
        <f t="shared" si="1"/>
        <v>9.0299999999999159E-2</v>
      </c>
      <c r="M45" s="181">
        <v>7684</v>
      </c>
      <c r="N45" s="182">
        <v>12.805199999999999</v>
      </c>
    </row>
    <row r="46" spans="1:14" ht="23.25">
      <c r="A46" s="177">
        <v>40</v>
      </c>
      <c r="B46" s="178" t="s">
        <v>64</v>
      </c>
      <c r="C46" s="179">
        <v>74980</v>
      </c>
      <c r="D46" s="180">
        <v>307.89999999999998</v>
      </c>
      <c r="E46" s="181">
        <f t="shared" si="0"/>
        <v>167619</v>
      </c>
      <c r="F46" s="180">
        <f t="shared" si="0"/>
        <v>680.15</v>
      </c>
      <c r="G46" s="181">
        <v>242599</v>
      </c>
      <c r="H46" s="180">
        <v>988.05</v>
      </c>
      <c r="I46" s="179">
        <v>0</v>
      </c>
      <c r="J46" s="180">
        <v>0</v>
      </c>
      <c r="K46" s="181">
        <f t="shared" si="1"/>
        <v>389376</v>
      </c>
      <c r="L46" s="180">
        <f t="shared" si="1"/>
        <v>4328.13</v>
      </c>
      <c r="M46" s="181">
        <v>389376</v>
      </c>
      <c r="N46" s="182">
        <v>4328.13</v>
      </c>
    </row>
    <row r="47" spans="1:14" ht="40.5">
      <c r="A47" s="177">
        <v>41</v>
      </c>
      <c r="B47" s="178" t="s">
        <v>65</v>
      </c>
      <c r="C47" s="179">
        <v>116627</v>
      </c>
      <c r="D47" s="180">
        <v>1040.6600000000001</v>
      </c>
      <c r="E47" s="181">
        <f t="shared" si="0"/>
        <v>62248</v>
      </c>
      <c r="F47" s="180">
        <f t="shared" si="0"/>
        <v>524.11999999999989</v>
      </c>
      <c r="G47" s="181">
        <v>178875</v>
      </c>
      <c r="H47" s="180">
        <v>1564.78</v>
      </c>
      <c r="I47" s="179">
        <v>324837</v>
      </c>
      <c r="J47" s="180">
        <v>3275.9</v>
      </c>
      <c r="K47" s="181">
        <f t="shared" si="1"/>
        <v>573959</v>
      </c>
      <c r="L47" s="180">
        <f t="shared" si="1"/>
        <v>8251.5400000000009</v>
      </c>
      <c r="M47" s="181">
        <v>898796</v>
      </c>
      <c r="N47" s="182">
        <v>11527.44</v>
      </c>
    </row>
    <row r="48" spans="1:14" ht="40.5">
      <c r="A48" s="177">
        <v>42</v>
      </c>
      <c r="B48" s="178" t="s">
        <v>66</v>
      </c>
      <c r="C48" s="179">
        <v>73110</v>
      </c>
      <c r="D48" s="180">
        <v>1234.31</v>
      </c>
      <c r="E48" s="181">
        <f t="shared" si="0"/>
        <v>4135</v>
      </c>
      <c r="F48" s="180">
        <f t="shared" si="0"/>
        <v>64.045000000000073</v>
      </c>
      <c r="G48" s="181">
        <v>77245</v>
      </c>
      <c r="H48" s="180">
        <v>1298.355</v>
      </c>
      <c r="I48" s="179">
        <v>270050</v>
      </c>
      <c r="J48" s="180">
        <v>4740.9642999999996</v>
      </c>
      <c r="K48" s="181">
        <f t="shared" si="1"/>
        <v>118503</v>
      </c>
      <c r="L48" s="180">
        <f t="shared" si="1"/>
        <v>2510.4822000000004</v>
      </c>
      <c r="M48" s="181">
        <v>388553</v>
      </c>
      <c r="N48" s="182">
        <v>7251.4465</v>
      </c>
    </row>
    <row r="49" spans="1:14" ht="23.25">
      <c r="A49" s="177">
        <v>43</v>
      </c>
      <c r="B49" s="178" t="s">
        <v>72</v>
      </c>
      <c r="C49" s="179">
        <v>0</v>
      </c>
      <c r="D49" s="180">
        <v>0</v>
      </c>
      <c r="E49" s="181">
        <f t="shared" si="0"/>
        <v>132</v>
      </c>
      <c r="F49" s="180">
        <f t="shared" si="0"/>
        <v>9.9353999999999996</v>
      </c>
      <c r="G49" s="181">
        <v>132</v>
      </c>
      <c r="H49" s="180">
        <v>9.9353999999999996</v>
      </c>
      <c r="I49" s="179">
        <v>27</v>
      </c>
      <c r="J49" s="180">
        <v>2.4758</v>
      </c>
      <c r="K49" s="181">
        <f t="shared" si="1"/>
        <v>407258</v>
      </c>
      <c r="L49" s="180">
        <f t="shared" si="1"/>
        <v>1732.0624</v>
      </c>
      <c r="M49" s="181">
        <v>407285</v>
      </c>
      <c r="N49" s="182">
        <v>1734.5382</v>
      </c>
    </row>
    <row r="50" spans="1:14" ht="23.25">
      <c r="A50" s="177">
        <v>44</v>
      </c>
      <c r="B50" s="178" t="s">
        <v>73</v>
      </c>
      <c r="C50" s="179">
        <v>1064116</v>
      </c>
      <c r="D50" s="180">
        <v>5814.89</v>
      </c>
      <c r="E50" s="181">
        <f t="shared" si="0"/>
        <v>11899</v>
      </c>
      <c r="F50" s="180">
        <f t="shared" si="0"/>
        <v>255.13369999999941</v>
      </c>
      <c r="G50" s="181">
        <v>1076015</v>
      </c>
      <c r="H50" s="180">
        <v>6070.0236999999997</v>
      </c>
      <c r="I50" s="179">
        <v>2166979</v>
      </c>
      <c r="J50" s="180">
        <v>11167.5874</v>
      </c>
      <c r="K50" s="181">
        <f t="shared" si="1"/>
        <v>112248</v>
      </c>
      <c r="L50" s="180">
        <f t="shared" si="1"/>
        <v>1699.6270999999997</v>
      </c>
      <c r="M50" s="181">
        <v>2279227</v>
      </c>
      <c r="N50" s="182">
        <v>12867.2145</v>
      </c>
    </row>
    <row r="51" spans="1:14" ht="23.25">
      <c r="A51" s="177">
        <v>45</v>
      </c>
      <c r="B51" s="178" t="s">
        <v>74</v>
      </c>
      <c r="C51" s="179">
        <v>0</v>
      </c>
      <c r="D51" s="180">
        <v>0</v>
      </c>
      <c r="E51" s="181">
        <f t="shared" si="0"/>
        <v>0</v>
      </c>
      <c r="F51" s="180">
        <f t="shared" si="0"/>
        <v>0</v>
      </c>
      <c r="G51" s="181">
        <v>0</v>
      </c>
      <c r="H51" s="180">
        <v>0</v>
      </c>
      <c r="I51" s="179">
        <v>0</v>
      </c>
      <c r="J51" s="180">
        <v>0</v>
      </c>
      <c r="K51" s="181">
        <f t="shared" si="1"/>
        <v>0</v>
      </c>
      <c r="L51" s="180">
        <f t="shared" si="1"/>
        <v>0</v>
      </c>
      <c r="M51" s="181">
        <v>0</v>
      </c>
      <c r="N51" s="182">
        <v>0</v>
      </c>
    </row>
    <row r="52" spans="1:14" ht="23.25">
      <c r="A52" s="177">
        <v>46</v>
      </c>
      <c r="B52" s="178" t="s">
        <v>77</v>
      </c>
      <c r="C52" s="179">
        <v>0</v>
      </c>
      <c r="D52" s="180">
        <v>0</v>
      </c>
      <c r="E52" s="181">
        <f t="shared" si="0"/>
        <v>0</v>
      </c>
      <c r="F52" s="180">
        <f t="shared" si="0"/>
        <v>0</v>
      </c>
      <c r="G52" s="181">
        <v>0</v>
      </c>
      <c r="H52" s="180">
        <v>0</v>
      </c>
      <c r="I52" s="179">
        <v>0</v>
      </c>
      <c r="J52" s="180">
        <v>0</v>
      </c>
      <c r="K52" s="181">
        <f t="shared" si="1"/>
        <v>0</v>
      </c>
      <c r="L52" s="180">
        <f t="shared" si="1"/>
        <v>0</v>
      </c>
      <c r="M52" s="181">
        <v>0</v>
      </c>
      <c r="N52" s="182">
        <v>0</v>
      </c>
    </row>
    <row r="53" spans="1:14" ht="23.25">
      <c r="A53" s="177">
        <v>47</v>
      </c>
      <c r="B53" s="186" t="s">
        <v>81</v>
      </c>
      <c r="C53" s="179">
        <v>0</v>
      </c>
      <c r="D53" s="180">
        <v>0</v>
      </c>
      <c r="E53" s="181">
        <f t="shared" si="0"/>
        <v>18587</v>
      </c>
      <c r="F53" s="180">
        <f t="shared" si="0"/>
        <v>85.513300000000001</v>
      </c>
      <c r="G53" s="181">
        <v>18587</v>
      </c>
      <c r="H53" s="180">
        <v>85.513300000000001</v>
      </c>
      <c r="I53" s="179">
        <v>0</v>
      </c>
      <c r="J53" s="180">
        <v>0</v>
      </c>
      <c r="K53" s="181">
        <f t="shared" si="1"/>
        <v>38441</v>
      </c>
      <c r="L53" s="180">
        <f t="shared" si="1"/>
        <v>141.12</v>
      </c>
      <c r="M53" s="181">
        <v>38441</v>
      </c>
      <c r="N53" s="182">
        <v>141.12</v>
      </c>
    </row>
    <row r="54" spans="1:14" ht="23.25">
      <c r="A54" s="177">
        <v>48</v>
      </c>
      <c r="B54" s="178" t="s">
        <v>82</v>
      </c>
      <c r="C54" s="179">
        <v>26585</v>
      </c>
      <c r="D54" s="180">
        <v>94.7</v>
      </c>
      <c r="E54" s="181">
        <f t="shared" si="0"/>
        <v>0</v>
      </c>
      <c r="F54" s="180">
        <f t="shared" si="0"/>
        <v>0</v>
      </c>
      <c r="G54" s="181">
        <v>26585</v>
      </c>
      <c r="H54" s="180">
        <v>94.7</v>
      </c>
      <c r="I54" s="179">
        <v>72830</v>
      </c>
      <c r="J54" s="180">
        <v>181.76</v>
      </c>
      <c r="K54" s="181">
        <f t="shared" si="1"/>
        <v>0</v>
      </c>
      <c r="L54" s="180">
        <f t="shared" si="1"/>
        <v>0</v>
      </c>
      <c r="M54" s="181">
        <v>72830</v>
      </c>
      <c r="N54" s="182">
        <v>181.76</v>
      </c>
    </row>
    <row r="55" spans="1:14" ht="19.5" thickBot="1">
      <c r="A55" s="187"/>
      <c r="B55" s="188" t="s">
        <v>169</v>
      </c>
      <c r="C55" s="189">
        <f>SUM(C7:C54)</f>
        <v>2320434</v>
      </c>
      <c r="D55" s="190">
        <f t="shared" ref="D55:N55" si="2">SUM(D7:D54)</f>
        <v>20088.207727113997</v>
      </c>
      <c r="E55" s="189">
        <f t="shared" si="2"/>
        <v>1197902</v>
      </c>
      <c r="F55" s="190">
        <f t="shared" si="2"/>
        <v>16785.78722202373</v>
      </c>
      <c r="G55" s="189">
        <f t="shared" si="2"/>
        <v>3518336</v>
      </c>
      <c r="H55" s="190">
        <f t="shared" si="2"/>
        <v>36873.994949137734</v>
      </c>
      <c r="I55" s="189">
        <f t="shared" si="2"/>
        <v>5457352</v>
      </c>
      <c r="J55" s="190">
        <f t="shared" si="2"/>
        <v>59769.995903802155</v>
      </c>
      <c r="K55" s="189">
        <f t="shared" si="2"/>
        <v>3708778</v>
      </c>
      <c r="L55" s="190">
        <f t="shared" si="2"/>
        <v>63497.232214132724</v>
      </c>
      <c r="M55" s="189">
        <f t="shared" si="2"/>
        <v>9166130</v>
      </c>
      <c r="N55" s="190">
        <f t="shared" si="2"/>
        <v>123267.22811793484</v>
      </c>
    </row>
  </sheetData>
  <mergeCells count="13">
    <mergeCell ref="I5:J5"/>
    <mergeCell ref="K5:L5"/>
    <mergeCell ref="M5:N5"/>
    <mergeCell ref="A1:N1"/>
    <mergeCell ref="A2:N2"/>
    <mergeCell ref="A3:N3"/>
    <mergeCell ref="A4:A6"/>
    <mergeCell ref="B4:B6"/>
    <mergeCell ref="C4:H4"/>
    <mergeCell ref="I4:N4"/>
    <mergeCell ref="C5:D5"/>
    <mergeCell ref="E5:F5"/>
    <mergeCell ref="G5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7"/>
  <sheetViews>
    <sheetView zoomScale="80" zoomScaleNormal="80" workbookViewId="0">
      <selection activeCell="Q10" sqref="Q10"/>
    </sheetView>
  </sheetViews>
  <sheetFormatPr defaultRowHeight="18.75"/>
  <cols>
    <col min="1" max="1" width="4.85546875" bestFit="1" customWidth="1"/>
    <col min="2" max="2" width="29.28515625" customWidth="1"/>
    <col min="3" max="3" width="13.140625" customWidth="1"/>
    <col min="4" max="4" width="14.42578125" style="191" customWidth="1"/>
    <col min="5" max="5" width="13.5703125" bestFit="1" customWidth="1"/>
    <col min="6" max="6" width="14.42578125" style="191" bestFit="1" customWidth="1"/>
    <col min="7" max="7" width="13.5703125" style="192" bestFit="1" customWidth="1"/>
    <col min="8" max="8" width="14.42578125" style="191" bestFit="1" customWidth="1"/>
    <col min="9" max="9" width="13.7109375" customWidth="1"/>
    <col min="10" max="10" width="14.140625" style="191" customWidth="1"/>
    <col min="11" max="11" width="12.85546875" customWidth="1"/>
    <col min="12" max="12" width="14.42578125" style="191" customWidth="1"/>
    <col min="13" max="13" width="13.140625" customWidth="1"/>
    <col min="14" max="14" width="16.28515625" style="191" bestFit="1" customWidth="1"/>
    <col min="15" max="15" width="9.140625" customWidth="1"/>
  </cols>
  <sheetData>
    <row r="1" spans="1:14" ht="27.75">
      <c r="A1" s="766" t="s">
        <v>170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</row>
    <row r="2" spans="1:14" ht="49.5" customHeight="1">
      <c r="A2" s="767" t="s">
        <v>171</v>
      </c>
      <c r="B2" s="767"/>
      <c r="C2" s="767"/>
      <c r="D2" s="767"/>
      <c r="E2" s="767"/>
      <c r="F2" s="767"/>
      <c r="G2" s="767"/>
      <c r="H2" s="767"/>
      <c r="I2" s="767"/>
      <c r="J2" s="767"/>
      <c r="K2" s="767"/>
      <c r="L2" s="767"/>
      <c r="M2" s="767"/>
      <c r="N2" s="767"/>
    </row>
    <row r="3" spans="1:14" ht="20.25">
      <c r="A3" s="193"/>
      <c r="B3" s="194"/>
      <c r="C3" s="194"/>
      <c r="D3" s="195"/>
      <c r="E3" s="194"/>
      <c r="F3" s="195"/>
      <c r="G3" s="194"/>
      <c r="H3" s="195"/>
      <c r="I3" s="194"/>
      <c r="J3" s="768" t="s">
        <v>172</v>
      </c>
      <c r="K3" s="768"/>
      <c r="L3" s="768"/>
      <c r="M3" s="768"/>
      <c r="N3" s="768"/>
    </row>
    <row r="4" spans="1:14" ht="30" customHeight="1">
      <c r="A4" s="769" t="s">
        <v>158</v>
      </c>
      <c r="B4" s="770" t="s">
        <v>173</v>
      </c>
      <c r="C4" s="771" t="s">
        <v>159</v>
      </c>
      <c r="D4" s="772"/>
      <c r="E4" s="772"/>
      <c r="F4" s="772"/>
      <c r="G4" s="772"/>
      <c r="H4" s="773"/>
      <c r="I4" s="774" t="s">
        <v>160</v>
      </c>
      <c r="J4" s="774"/>
      <c r="K4" s="774"/>
      <c r="L4" s="774"/>
      <c r="M4" s="774"/>
      <c r="N4" s="774"/>
    </row>
    <row r="5" spans="1:14" ht="40.5" customHeight="1">
      <c r="A5" s="769"/>
      <c r="B5" s="770"/>
      <c r="C5" s="775" t="s">
        <v>164</v>
      </c>
      <c r="D5" s="775"/>
      <c r="E5" s="765" t="s">
        <v>162</v>
      </c>
      <c r="F5" s="765"/>
      <c r="G5" s="765" t="s">
        <v>174</v>
      </c>
      <c r="H5" s="765"/>
      <c r="I5" s="764" t="s">
        <v>175</v>
      </c>
      <c r="J5" s="764"/>
      <c r="K5" s="764" t="s">
        <v>162</v>
      </c>
      <c r="L5" s="764"/>
      <c r="M5" s="765" t="s">
        <v>174</v>
      </c>
      <c r="N5" s="765"/>
    </row>
    <row r="6" spans="1:14" ht="41.25" customHeight="1">
      <c r="A6" s="769"/>
      <c r="B6" s="770"/>
      <c r="C6" s="196" t="s">
        <v>167</v>
      </c>
      <c r="D6" s="197" t="s">
        <v>168</v>
      </c>
      <c r="E6" s="196" t="s">
        <v>167</v>
      </c>
      <c r="F6" s="197" t="s">
        <v>168</v>
      </c>
      <c r="G6" s="196" t="s">
        <v>167</v>
      </c>
      <c r="H6" s="197" t="s">
        <v>168</v>
      </c>
      <c r="I6" s="196" t="s">
        <v>167</v>
      </c>
      <c r="J6" s="197" t="s">
        <v>168</v>
      </c>
      <c r="K6" s="196" t="s">
        <v>167</v>
      </c>
      <c r="L6" s="197" t="s">
        <v>168</v>
      </c>
      <c r="M6" s="196" t="s">
        <v>167</v>
      </c>
      <c r="N6" s="197" t="s">
        <v>168</v>
      </c>
    </row>
    <row r="7" spans="1:14" ht="42" customHeight="1">
      <c r="A7" s="198">
        <v>1</v>
      </c>
      <c r="B7" s="199" t="s">
        <v>176</v>
      </c>
      <c r="C7" s="200">
        <v>159361</v>
      </c>
      <c r="D7" s="201">
        <v>1441.61573056</v>
      </c>
      <c r="E7" s="202">
        <f>G7-C7</f>
        <v>40153</v>
      </c>
      <c r="F7" s="201">
        <f>H7-D7</f>
        <v>1002.65672606421</v>
      </c>
      <c r="G7" s="202">
        <v>199514</v>
      </c>
      <c r="H7" s="201">
        <v>2444.27245662421</v>
      </c>
      <c r="I7" s="200">
        <v>323080</v>
      </c>
      <c r="J7" s="201">
        <v>4364.8581811804497</v>
      </c>
      <c r="K7" s="200">
        <f>M7-I7</f>
        <v>106338</v>
      </c>
      <c r="L7" s="201">
        <f>N7-J7</f>
        <v>2599.3645261145502</v>
      </c>
      <c r="M7" s="200">
        <v>429418</v>
      </c>
      <c r="N7" s="201">
        <v>6964.222707295</v>
      </c>
    </row>
    <row r="8" spans="1:14" ht="42" customHeight="1">
      <c r="A8" s="198">
        <v>2</v>
      </c>
      <c r="B8" s="199" t="s">
        <v>177</v>
      </c>
      <c r="C8" s="200">
        <v>49431</v>
      </c>
      <c r="D8" s="201">
        <v>901.43538927099996</v>
      </c>
      <c r="E8" s="202">
        <f t="shared" ref="E8:F36" si="0">G8-C8</f>
        <v>42531</v>
      </c>
      <c r="F8" s="201">
        <f t="shared" si="0"/>
        <v>620.68421192628</v>
      </c>
      <c r="G8" s="202">
        <v>91962</v>
      </c>
      <c r="H8" s="201">
        <v>1522.11960119728</v>
      </c>
      <c r="I8" s="200">
        <v>171744</v>
      </c>
      <c r="J8" s="201">
        <v>2410.0576005606699</v>
      </c>
      <c r="K8" s="200">
        <f t="shared" ref="K8:L36" si="1">M8-I8</f>
        <v>157582</v>
      </c>
      <c r="L8" s="201">
        <f t="shared" si="1"/>
        <v>3360.2339343091899</v>
      </c>
      <c r="M8" s="200">
        <v>329326</v>
      </c>
      <c r="N8" s="201">
        <v>5770.2915348698598</v>
      </c>
    </row>
    <row r="9" spans="1:14" ht="42" customHeight="1">
      <c r="A9" s="198">
        <v>3</v>
      </c>
      <c r="B9" s="199" t="s">
        <v>178</v>
      </c>
      <c r="C9" s="200">
        <v>246494</v>
      </c>
      <c r="D9" s="201">
        <v>1766.647538942</v>
      </c>
      <c r="E9" s="202">
        <f t="shared" si="0"/>
        <v>51140</v>
      </c>
      <c r="F9" s="201">
        <f t="shared" si="0"/>
        <v>1169.4692554932101</v>
      </c>
      <c r="G9" s="202">
        <v>297634</v>
      </c>
      <c r="H9" s="201">
        <v>2936.1167944352101</v>
      </c>
      <c r="I9" s="200">
        <v>560730</v>
      </c>
      <c r="J9" s="201">
        <v>5646.32598873608</v>
      </c>
      <c r="K9" s="200">
        <f t="shared" si="1"/>
        <v>220390</v>
      </c>
      <c r="L9" s="201">
        <f t="shared" si="1"/>
        <v>5154.8920718936206</v>
      </c>
      <c r="M9" s="200">
        <v>781120</v>
      </c>
      <c r="N9" s="201">
        <v>10801.218060629701</v>
      </c>
    </row>
    <row r="10" spans="1:14" ht="42" customHeight="1">
      <c r="A10" s="198">
        <v>4</v>
      </c>
      <c r="B10" s="199" t="s">
        <v>179</v>
      </c>
      <c r="C10" s="200">
        <v>30540</v>
      </c>
      <c r="D10" s="201">
        <v>633.583959456</v>
      </c>
      <c r="E10" s="202">
        <f t="shared" si="0"/>
        <v>207345</v>
      </c>
      <c r="F10" s="201">
        <f t="shared" si="0"/>
        <v>2979.5594852001605</v>
      </c>
      <c r="G10" s="202">
        <v>237885</v>
      </c>
      <c r="H10" s="201">
        <v>3613.1434446561602</v>
      </c>
      <c r="I10" s="200">
        <v>63893</v>
      </c>
      <c r="J10" s="201">
        <v>2269.2262109174198</v>
      </c>
      <c r="K10" s="200">
        <f t="shared" si="1"/>
        <v>289645</v>
      </c>
      <c r="L10" s="201">
        <f t="shared" si="1"/>
        <v>7386.2625159053796</v>
      </c>
      <c r="M10" s="200">
        <v>353538</v>
      </c>
      <c r="N10" s="201">
        <v>9655.4887268227994</v>
      </c>
    </row>
    <row r="11" spans="1:14" ht="42" customHeight="1">
      <c r="A11" s="198">
        <v>5</v>
      </c>
      <c r="B11" s="199" t="s">
        <v>180</v>
      </c>
      <c r="C11" s="200">
        <v>48524</v>
      </c>
      <c r="D11" s="201">
        <v>438.86126586699999</v>
      </c>
      <c r="E11" s="202">
        <f t="shared" si="0"/>
        <v>30519</v>
      </c>
      <c r="F11" s="201">
        <f t="shared" si="0"/>
        <v>359.96842977299997</v>
      </c>
      <c r="G11" s="202">
        <v>79043</v>
      </c>
      <c r="H11" s="201">
        <v>798.82969563999995</v>
      </c>
      <c r="I11" s="200">
        <v>138013</v>
      </c>
      <c r="J11" s="201">
        <v>1147.09585312481</v>
      </c>
      <c r="K11" s="200">
        <f t="shared" si="1"/>
        <v>80376</v>
      </c>
      <c r="L11" s="201">
        <f t="shared" si="1"/>
        <v>1407.4957196278699</v>
      </c>
      <c r="M11" s="200">
        <v>218389</v>
      </c>
      <c r="N11" s="201">
        <v>2554.5915727526799</v>
      </c>
    </row>
    <row r="12" spans="1:14" ht="42" customHeight="1">
      <c r="A12" s="198">
        <v>6</v>
      </c>
      <c r="B12" s="199" t="s">
        <v>181</v>
      </c>
      <c r="C12" s="200">
        <v>95926</v>
      </c>
      <c r="D12" s="201">
        <v>491.48378469699998</v>
      </c>
      <c r="E12" s="202">
        <f t="shared" si="0"/>
        <v>22837</v>
      </c>
      <c r="F12" s="201">
        <f t="shared" si="0"/>
        <v>138.64701725905098</v>
      </c>
      <c r="G12" s="202">
        <v>118763</v>
      </c>
      <c r="H12" s="201">
        <v>630.13080195605096</v>
      </c>
      <c r="I12" s="200">
        <v>232340</v>
      </c>
      <c r="J12" s="201">
        <v>1771.5124701086199</v>
      </c>
      <c r="K12" s="200">
        <f t="shared" si="1"/>
        <v>85637</v>
      </c>
      <c r="L12" s="201">
        <f t="shared" si="1"/>
        <v>1045.6260565302803</v>
      </c>
      <c r="M12" s="200">
        <v>317977</v>
      </c>
      <c r="N12" s="201">
        <v>2817.1385266389002</v>
      </c>
    </row>
    <row r="13" spans="1:14" ht="42" customHeight="1">
      <c r="A13" s="198">
        <v>7</v>
      </c>
      <c r="B13" s="199" t="s">
        <v>182</v>
      </c>
      <c r="C13" s="200">
        <v>32877</v>
      </c>
      <c r="D13" s="201">
        <v>214.18099833799999</v>
      </c>
      <c r="E13" s="202">
        <f t="shared" si="0"/>
        <v>19690</v>
      </c>
      <c r="F13" s="201">
        <f t="shared" si="0"/>
        <v>130.37298871299998</v>
      </c>
      <c r="G13" s="202">
        <v>52567</v>
      </c>
      <c r="H13" s="201">
        <v>344.55398705099998</v>
      </c>
      <c r="I13" s="200">
        <v>88768</v>
      </c>
      <c r="J13" s="201">
        <v>911.23573582649499</v>
      </c>
      <c r="K13" s="200">
        <f t="shared" si="1"/>
        <v>88653</v>
      </c>
      <c r="L13" s="201">
        <f t="shared" si="1"/>
        <v>1121.4266842045049</v>
      </c>
      <c r="M13" s="200">
        <v>177421</v>
      </c>
      <c r="N13" s="201">
        <v>2032.662420031</v>
      </c>
    </row>
    <row r="14" spans="1:14" ht="42" customHeight="1">
      <c r="A14" s="198">
        <v>8</v>
      </c>
      <c r="B14" s="199" t="s">
        <v>183</v>
      </c>
      <c r="C14" s="200">
        <v>36913</v>
      </c>
      <c r="D14" s="201">
        <v>326.276533212</v>
      </c>
      <c r="E14" s="202">
        <f t="shared" si="0"/>
        <v>12571</v>
      </c>
      <c r="F14" s="201">
        <f t="shared" si="0"/>
        <v>110.58232859999998</v>
      </c>
      <c r="G14" s="202">
        <v>49484</v>
      </c>
      <c r="H14" s="201">
        <v>436.85886181199999</v>
      </c>
      <c r="I14" s="200">
        <v>100354</v>
      </c>
      <c r="J14" s="201">
        <v>1100.981128976</v>
      </c>
      <c r="K14" s="200">
        <f t="shared" si="1"/>
        <v>85406</v>
      </c>
      <c r="L14" s="201">
        <f t="shared" si="1"/>
        <v>1339.921001229</v>
      </c>
      <c r="M14" s="200">
        <v>185760</v>
      </c>
      <c r="N14" s="201">
        <v>2440.902130205</v>
      </c>
    </row>
    <row r="15" spans="1:14" ht="42" customHeight="1">
      <c r="A15" s="198">
        <v>9</v>
      </c>
      <c r="B15" s="199" t="s">
        <v>184</v>
      </c>
      <c r="C15" s="200">
        <v>57101</v>
      </c>
      <c r="D15" s="201">
        <v>728.32703638800001</v>
      </c>
      <c r="E15" s="202">
        <f t="shared" si="0"/>
        <v>27534</v>
      </c>
      <c r="F15" s="201">
        <f t="shared" si="0"/>
        <v>454.38051245326994</v>
      </c>
      <c r="G15" s="202">
        <v>84635</v>
      </c>
      <c r="H15" s="201">
        <v>1182.70754884127</v>
      </c>
      <c r="I15" s="200">
        <v>119824</v>
      </c>
      <c r="J15" s="201">
        <v>1746.01208258119</v>
      </c>
      <c r="K15" s="200">
        <f t="shared" si="1"/>
        <v>107036</v>
      </c>
      <c r="L15" s="201">
        <f t="shared" si="1"/>
        <v>1961.31723722981</v>
      </c>
      <c r="M15" s="200">
        <v>226860</v>
      </c>
      <c r="N15" s="201">
        <v>3707.329319811</v>
      </c>
    </row>
    <row r="16" spans="1:14" ht="42" customHeight="1">
      <c r="A16" s="198">
        <v>10</v>
      </c>
      <c r="B16" s="203" t="s">
        <v>185</v>
      </c>
      <c r="C16" s="200">
        <v>109992</v>
      </c>
      <c r="D16" s="201">
        <v>508.22865218999999</v>
      </c>
      <c r="E16" s="202">
        <f t="shared" si="0"/>
        <v>37779</v>
      </c>
      <c r="F16" s="201">
        <f t="shared" si="0"/>
        <v>212.26688572320796</v>
      </c>
      <c r="G16" s="202">
        <v>147771</v>
      </c>
      <c r="H16" s="201">
        <v>720.49553791320795</v>
      </c>
      <c r="I16" s="200">
        <v>194023</v>
      </c>
      <c r="J16" s="201">
        <v>1555.9277450746299</v>
      </c>
      <c r="K16" s="200">
        <f t="shared" si="1"/>
        <v>116005</v>
      </c>
      <c r="L16" s="201">
        <f t="shared" si="1"/>
        <v>1904.9760904653699</v>
      </c>
      <c r="M16" s="200">
        <v>310028</v>
      </c>
      <c r="N16" s="201">
        <v>3460.9038355399998</v>
      </c>
    </row>
    <row r="17" spans="1:14" ht="42" customHeight="1">
      <c r="A17" s="198">
        <v>11</v>
      </c>
      <c r="B17" s="199" t="s">
        <v>186</v>
      </c>
      <c r="C17" s="200">
        <v>108785</v>
      </c>
      <c r="D17" s="201">
        <v>1085.4335961239999</v>
      </c>
      <c r="E17" s="202">
        <f t="shared" si="0"/>
        <v>45361</v>
      </c>
      <c r="F17" s="201">
        <f t="shared" si="0"/>
        <v>1167.8726901105301</v>
      </c>
      <c r="G17" s="202">
        <v>154146</v>
      </c>
      <c r="H17" s="201">
        <v>2253.30628623453</v>
      </c>
      <c r="I17" s="200">
        <v>149770</v>
      </c>
      <c r="J17" s="201">
        <v>2095.2465916013098</v>
      </c>
      <c r="K17" s="200">
        <f t="shared" si="1"/>
        <v>111935</v>
      </c>
      <c r="L17" s="201">
        <f t="shared" si="1"/>
        <v>2143.3909034575199</v>
      </c>
      <c r="M17" s="200">
        <v>261705</v>
      </c>
      <c r="N17" s="201">
        <v>4238.6374950588297</v>
      </c>
    </row>
    <row r="18" spans="1:14" ht="42" customHeight="1">
      <c r="A18" s="198">
        <v>12</v>
      </c>
      <c r="B18" s="199" t="s">
        <v>187</v>
      </c>
      <c r="C18" s="200">
        <v>66332</v>
      </c>
      <c r="D18" s="201">
        <v>438.45324932099999</v>
      </c>
      <c r="E18" s="202">
        <f t="shared" si="0"/>
        <v>38574</v>
      </c>
      <c r="F18" s="201">
        <f t="shared" si="0"/>
        <v>444.40540913420904</v>
      </c>
      <c r="G18" s="202">
        <v>104906</v>
      </c>
      <c r="H18" s="201">
        <v>882.85865845520902</v>
      </c>
      <c r="I18" s="200">
        <v>236992</v>
      </c>
      <c r="J18" s="201">
        <v>2395.4641218975298</v>
      </c>
      <c r="K18" s="200">
        <f t="shared" si="1"/>
        <v>174422</v>
      </c>
      <c r="L18" s="201">
        <f t="shared" si="1"/>
        <v>2554.3093958874701</v>
      </c>
      <c r="M18" s="200">
        <v>411414</v>
      </c>
      <c r="N18" s="201">
        <v>4949.773517785</v>
      </c>
    </row>
    <row r="19" spans="1:14" ht="42" customHeight="1">
      <c r="A19" s="198">
        <v>13</v>
      </c>
      <c r="B19" s="199" t="s">
        <v>188</v>
      </c>
      <c r="C19" s="200">
        <v>30174</v>
      </c>
      <c r="D19" s="201">
        <v>382.82095356299999</v>
      </c>
      <c r="E19" s="202">
        <f t="shared" si="0"/>
        <v>23984</v>
      </c>
      <c r="F19" s="201">
        <f t="shared" si="0"/>
        <v>357.67879739498096</v>
      </c>
      <c r="G19" s="202">
        <v>54158</v>
      </c>
      <c r="H19" s="201">
        <v>740.49975095798095</v>
      </c>
      <c r="I19" s="200">
        <v>118782</v>
      </c>
      <c r="J19" s="201">
        <v>2027.59706102</v>
      </c>
      <c r="K19" s="200">
        <f t="shared" si="1"/>
        <v>70585</v>
      </c>
      <c r="L19" s="201">
        <f t="shared" si="1"/>
        <v>1336.2422421940003</v>
      </c>
      <c r="M19" s="200">
        <v>189367</v>
      </c>
      <c r="N19" s="201">
        <v>3363.8393032140002</v>
      </c>
    </row>
    <row r="20" spans="1:14" ht="42" customHeight="1">
      <c r="A20" s="198">
        <v>14</v>
      </c>
      <c r="B20" s="199" t="s">
        <v>189</v>
      </c>
      <c r="C20" s="200">
        <v>28762</v>
      </c>
      <c r="D20" s="201">
        <v>334.385963796</v>
      </c>
      <c r="E20" s="202">
        <f t="shared" si="0"/>
        <v>13051</v>
      </c>
      <c r="F20" s="201">
        <f t="shared" si="0"/>
        <v>181.37396715724304</v>
      </c>
      <c r="G20" s="202">
        <v>41813</v>
      </c>
      <c r="H20" s="201">
        <v>515.75993095324304</v>
      </c>
      <c r="I20" s="200">
        <v>113154</v>
      </c>
      <c r="J20" s="201">
        <v>1800.2067243900001</v>
      </c>
      <c r="K20" s="200">
        <f t="shared" si="1"/>
        <v>51420</v>
      </c>
      <c r="L20" s="201">
        <f t="shared" si="1"/>
        <v>1013.5715906269998</v>
      </c>
      <c r="M20" s="200">
        <v>164574</v>
      </c>
      <c r="N20" s="201">
        <v>2813.7783150169998</v>
      </c>
    </row>
    <row r="21" spans="1:14" ht="42" customHeight="1">
      <c r="A21" s="198">
        <v>15</v>
      </c>
      <c r="B21" s="199" t="s">
        <v>190</v>
      </c>
      <c r="C21" s="200">
        <v>121575</v>
      </c>
      <c r="D21" s="201">
        <v>777.92472225699998</v>
      </c>
      <c r="E21" s="202">
        <f t="shared" si="0"/>
        <v>43388</v>
      </c>
      <c r="F21" s="201">
        <f t="shared" si="0"/>
        <v>379.92968696474009</v>
      </c>
      <c r="G21" s="202">
        <v>164963</v>
      </c>
      <c r="H21" s="201">
        <v>1157.8544092217401</v>
      </c>
      <c r="I21" s="200">
        <v>352477</v>
      </c>
      <c r="J21" s="201">
        <v>2910.4932745679998</v>
      </c>
      <c r="K21" s="200">
        <f t="shared" si="1"/>
        <v>164586</v>
      </c>
      <c r="L21" s="201">
        <f t="shared" si="1"/>
        <v>2115.8712934356599</v>
      </c>
      <c r="M21" s="200">
        <v>517063</v>
      </c>
      <c r="N21" s="201">
        <v>5026.3645680036598</v>
      </c>
    </row>
    <row r="22" spans="1:14" ht="42" customHeight="1">
      <c r="A22" s="198">
        <v>16</v>
      </c>
      <c r="B22" s="199" t="s">
        <v>191</v>
      </c>
      <c r="C22" s="200">
        <v>42522</v>
      </c>
      <c r="D22" s="201">
        <v>429.34595638799999</v>
      </c>
      <c r="E22" s="202">
        <f t="shared" si="0"/>
        <v>28022</v>
      </c>
      <c r="F22" s="201">
        <f t="shared" si="0"/>
        <v>235.01578873321205</v>
      </c>
      <c r="G22" s="202">
        <v>70544</v>
      </c>
      <c r="H22" s="201">
        <v>664.36174512121204</v>
      </c>
      <c r="I22" s="200">
        <v>165536</v>
      </c>
      <c r="J22" s="201">
        <v>2476.3240074037199</v>
      </c>
      <c r="K22" s="200">
        <f t="shared" si="1"/>
        <v>97980</v>
      </c>
      <c r="L22" s="201">
        <f t="shared" si="1"/>
        <v>1344.6004583930603</v>
      </c>
      <c r="M22" s="200">
        <v>263516</v>
      </c>
      <c r="N22" s="201">
        <v>3820.9244657967802</v>
      </c>
    </row>
    <row r="23" spans="1:14" ht="42" customHeight="1">
      <c r="A23" s="198">
        <v>17</v>
      </c>
      <c r="B23" s="199" t="s">
        <v>192</v>
      </c>
      <c r="C23" s="200">
        <v>69697</v>
      </c>
      <c r="D23" s="201">
        <v>443.318266386</v>
      </c>
      <c r="E23" s="202">
        <f t="shared" si="0"/>
        <v>7247</v>
      </c>
      <c r="F23" s="201">
        <f t="shared" si="0"/>
        <v>174.94452534300001</v>
      </c>
      <c r="G23" s="202">
        <v>76944</v>
      </c>
      <c r="H23" s="201">
        <v>618.26279172900001</v>
      </c>
      <c r="I23" s="200">
        <v>211419</v>
      </c>
      <c r="J23" s="201">
        <v>2080.80305759361</v>
      </c>
      <c r="K23" s="200">
        <f t="shared" si="1"/>
        <v>111680</v>
      </c>
      <c r="L23" s="201">
        <f t="shared" si="1"/>
        <v>1759.8971060753902</v>
      </c>
      <c r="M23" s="200">
        <v>323099</v>
      </c>
      <c r="N23" s="201">
        <v>3840.7001636690002</v>
      </c>
    </row>
    <row r="24" spans="1:14" ht="42" customHeight="1">
      <c r="A24" s="198">
        <v>18</v>
      </c>
      <c r="B24" s="204" t="s">
        <v>193</v>
      </c>
      <c r="C24" s="200">
        <v>56667</v>
      </c>
      <c r="D24" s="201">
        <v>688.17266254499998</v>
      </c>
      <c r="E24" s="202">
        <f t="shared" si="0"/>
        <v>12793</v>
      </c>
      <c r="F24" s="201">
        <f t="shared" si="0"/>
        <v>178.86169645300004</v>
      </c>
      <c r="G24" s="202">
        <v>69460</v>
      </c>
      <c r="H24" s="201">
        <v>867.03435899800002</v>
      </c>
      <c r="I24" s="200">
        <v>85068</v>
      </c>
      <c r="J24" s="201">
        <v>1373.65040249293</v>
      </c>
      <c r="K24" s="200">
        <f t="shared" si="1"/>
        <v>41259</v>
      </c>
      <c r="L24" s="201">
        <f t="shared" si="1"/>
        <v>899.51601248706993</v>
      </c>
      <c r="M24" s="200">
        <v>126327</v>
      </c>
      <c r="N24" s="201">
        <v>2273.1664149799999</v>
      </c>
    </row>
    <row r="25" spans="1:14" ht="42" customHeight="1">
      <c r="A25" s="198">
        <v>19</v>
      </c>
      <c r="B25" s="204" t="s">
        <v>194</v>
      </c>
      <c r="C25" s="200">
        <v>40512</v>
      </c>
      <c r="D25" s="201">
        <v>458.77721104300002</v>
      </c>
      <c r="E25" s="202">
        <f t="shared" si="0"/>
        <v>17791</v>
      </c>
      <c r="F25" s="201">
        <f t="shared" si="0"/>
        <v>207.34845128399996</v>
      </c>
      <c r="G25" s="202">
        <v>58303</v>
      </c>
      <c r="H25" s="201">
        <v>666.12566232699999</v>
      </c>
      <c r="I25" s="200">
        <v>100169</v>
      </c>
      <c r="J25" s="201">
        <v>1220.99253583</v>
      </c>
      <c r="K25" s="200">
        <f t="shared" si="1"/>
        <v>95360</v>
      </c>
      <c r="L25" s="201">
        <f t="shared" si="1"/>
        <v>1504.0896870090003</v>
      </c>
      <c r="M25" s="200">
        <v>195529</v>
      </c>
      <c r="N25" s="201">
        <v>2725.0822228390002</v>
      </c>
    </row>
    <row r="26" spans="1:14" ht="42" customHeight="1">
      <c r="A26" s="198">
        <v>20</v>
      </c>
      <c r="B26" s="199" t="s">
        <v>195</v>
      </c>
      <c r="C26" s="200">
        <v>29187</v>
      </c>
      <c r="D26" s="201">
        <v>374.66252752600002</v>
      </c>
      <c r="E26" s="202">
        <f t="shared" si="0"/>
        <v>12000</v>
      </c>
      <c r="F26" s="201">
        <f t="shared" si="0"/>
        <v>231.28511755824496</v>
      </c>
      <c r="G26" s="202">
        <v>41187</v>
      </c>
      <c r="H26" s="201">
        <v>605.94764508424498</v>
      </c>
      <c r="I26" s="200">
        <v>93293</v>
      </c>
      <c r="J26" s="201">
        <v>1122.2746650746999</v>
      </c>
      <c r="K26" s="200">
        <f t="shared" si="1"/>
        <v>82564</v>
      </c>
      <c r="L26" s="201">
        <f t="shared" si="1"/>
        <v>1696.4009634939503</v>
      </c>
      <c r="M26" s="200">
        <v>175857</v>
      </c>
      <c r="N26" s="201">
        <v>2818.6756285686502</v>
      </c>
    </row>
    <row r="27" spans="1:14" ht="42" customHeight="1">
      <c r="A27" s="198">
        <v>21</v>
      </c>
      <c r="B27" s="204" t="s">
        <v>196</v>
      </c>
      <c r="C27" s="200">
        <v>101839</v>
      </c>
      <c r="D27" s="201">
        <v>613.90271556300002</v>
      </c>
      <c r="E27" s="202">
        <f t="shared" si="0"/>
        <v>55150</v>
      </c>
      <c r="F27" s="201">
        <f t="shared" si="0"/>
        <v>275.67970540299996</v>
      </c>
      <c r="G27" s="202">
        <v>156989</v>
      </c>
      <c r="H27" s="201">
        <v>889.58242096599997</v>
      </c>
      <c r="I27" s="200">
        <v>203687</v>
      </c>
      <c r="J27" s="201">
        <v>1876.719639554</v>
      </c>
      <c r="K27" s="200">
        <f t="shared" si="1"/>
        <v>151432</v>
      </c>
      <c r="L27" s="201">
        <f t="shared" si="1"/>
        <v>1439.6093644980001</v>
      </c>
      <c r="M27" s="200">
        <v>355119</v>
      </c>
      <c r="N27" s="201">
        <v>3316.3290040520001</v>
      </c>
    </row>
    <row r="28" spans="1:14" ht="42" customHeight="1">
      <c r="A28" s="198">
        <v>22</v>
      </c>
      <c r="B28" s="199" t="s">
        <v>197</v>
      </c>
      <c r="C28" s="200">
        <v>110484</v>
      </c>
      <c r="D28" s="201">
        <v>817.962840583</v>
      </c>
      <c r="E28" s="202">
        <f t="shared" si="0"/>
        <v>85771</v>
      </c>
      <c r="F28" s="201">
        <f t="shared" si="0"/>
        <v>602.09811534149992</v>
      </c>
      <c r="G28" s="202">
        <v>196255</v>
      </c>
      <c r="H28" s="201">
        <v>1420.0609559244999</v>
      </c>
      <c r="I28" s="200">
        <v>237170</v>
      </c>
      <c r="J28" s="201">
        <v>2465.1135977731601</v>
      </c>
      <c r="K28" s="200">
        <f t="shared" si="1"/>
        <v>243384</v>
      </c>
      <c r="L28" s="201">
        <f t="shared" si="1"/>
        <v>3074.2843598777999</v>
      </c>
      <c r="M28" s="200">
        <v>480554</v>
      </c>
      <c r="N28" s="201">
        <v>5539.3979576509601</v>
      </c>
    </row>
    <row r="29" spans="1:14" ht="42" customHeight="1">
      <c r="A29" s="198">
        <v>23</v>
      </c>
      <c r="B29" s="204" t="s">
        <v>198</v>
      </c>
      <c r="C29" s="200">
        <v>57747</v>
      </c>
      <c r="D29" s="201">
        <v>610.21853580100003</v>
      </c>
      <c r="E29" s="202">
        <f t="shared" si="0"/>
        <v>24941</v>
      </c>
      <c r="F29" s="201">
        <f t="shared" si="0"/>
        <v>695.89980158207993</v>
      </c>
      <c r="G29" s="202">
        <v>82688</v>
      </c>
      <c r="H29" s="201">
        <v>1306.11833738308</v>
      </c>
      <c r="I29" s="200">
        <v>156257</v>
      </c>
      <c r="J29" s="201">
        <v>2146.1242103042</v>
      </c>
      <c r="K29" s="200">
        <f t="shared" si="1"/>
        <v>119616</v>
      </c>
      <c r="L29" s="201">
        <f t="shared" si="1"/>
        <v>2838.4230539748</v>
      </c>
      <c r="M29" s="200">
        <v>275873</v>
      </c>
      <c r="N29" s="201">
        <v>4984.547264279</v>
      </c>
    </row>
    <row r="30" spans="1:14" ht="42" customHeight="1">
      <c r="A30" s="198">
        <v>24</v>
      </c>
      <c r="B30" s="199" t="s">
        <v>199</v>
      </c>
      <c r="C30" s="200">
        <v>60864</v>
      </c>
      <c r="D30" s="201">
        <v>491.873813493</v>
      </c>
      <c r="E30" s="202">
        <f t="shared" si="0"/>
        <v>27474</v>
      </c>
      <c r="F30" s="201">
        <f t="shared" si="0"/>
        <v>233.81347203900003</v>
      </c>
      <c r="G30" s="202">
        <v>88338</v>
      </c>
      <c r="H30" s="201">
        <v>725.68728553200003</v>
      </c>
      <c r="I30" s="200">
        <v>126498</v>
      </c>
      <c r="J30" s="201">
        <v>980.00278267782801</v>
      </c>
      <c r="K30" s="200">
        <f t="shared" si="1"/>
        <v>124686</v>
      </c>
      <c r="L30" s="201">
        <f t="shared" si="1"/>
        <v>1094.611547123872</v>
      </c>
      <c r="M30" s="200">
        <v>251184</v>
      </c>
      <c r="N30" s="201">
        <v>2074.6143298017</v>
      </c>
    </row>
    <row r="31" spans="1:14" ht="42" customHeight="1">
      <c r="A31" s="198">
        <v>25</v>
      </c>
      <c r="B31" s="199" t="s">
        <v>200</v>
      </c>
      <c r="C31" s="200">
        <v>101814</v>
      </c>
      <c r="D31" s="201">
        <v>617.50268977799999</v>
      </c>
      <c r="E31" s="202">
        <f t="shared" si="0"/>
        <v>25536</v>
      </c>
      <c r="F31" s="201">
        <f t="shared" si="0"/>
        <v>403.47353535716002</v>
      </c>
      <c r="G31" s="202">
        <v>127350</v>
      </c>
      <c r="H31" s="201">
        <v>1020.97622513516</v>
      </c>
      <c r="I31" s="200">
        <v>198212</v>
      </c>
      <c r="J31" s="201">
        <v>1855.8054496028301</v>
      </c>
      <c r="K31" s="200">
        <f t="shared" si="1"/>
        <v>145143</v>
      </c>
      <c r="L31" s="201">
        <f t="shared" si="1"/>
        <v>1807.9376487131701</v>
      </c>
      <c r="M31" s="200">
        <v>343355</v>
      </c>
      <c r="N31" s="201">
        <v>3663.7430983160002</v>
      </c>
    </row>
    <row r="32" spans="1:14" ht="42" customHeight="1">
      <c r="A32" s="198">
        <v>26</v>
      </c>
      <c r="B32" s="199" t="s">
        <v>201</v>
      </c>
      <c r="C32" s="200">
        <v>79619</v>
      </c>
      <c r="D32" s="201">
        <v>594.29346528799999</v>
      </c>
      <c r="E32" s="202">
        <f t="shared" si="0"/>
        <v>40898</v>
      </c>
      <c r="F32" s="201">
        <f t="shared" si="0"/>
        <v>382.43834506954499</v>
      </c>
      <c r="G32" s="202">
        <v>120517</v>
      </c>
      <c r="H32" s="201">
        <v>976.73181035754499</v>
      </c>
      <c r="I32" s="200">
        <v>273297</v>
      </c>
      <c r="J32" s="201">
        <v>1902.1256560040499</v>
      </c>
      <c r="K32" s="200">
        <f t="shared" si="1"/>
        <v>194811</v>
      </c>
      <c r="L32" s="201">
        <f t="shared" si="1"/>
        <v>2861.4928942919496</v>
      </c>
      <c r="M32" s="200">
        <v>468108</v>
      </c>
      <c r="N32" s="201">
        <v>4763.6185502959997</v>
      </c>
    </row>
    <row r="33" spans="1:14" ht="42" customHeight="1">
      <c r="A33" s="198">
        <v>27</v>
      </c>
      <c r="B33" s="199" t="s">
        <v>202</v>
      </c>
      <c r="C33" s="200">
        <v>50776</v>
      </c>
      <c r="D33" s="201">
        <v>616.564268954</v>
      </c>
      <c r="E33" s="202">
        <f t="shared" si="0"/>
        <v>17470</v>
      </c>
      <c r="F33" s="201">
        <f t="shared" si="0"/>
        <v>986.09202118400003</v>
      </c>
      <c r="G33" s="202">
        <v>68246</v>
      </c>
      <c r="H33" s="201">
        <v>1602.656290138</v>
      </c>
      <c r="I33" s="200">
        <v>76693</v>
      </c>
      <c r="J33" s="201">
        <v>841.44190004002598</v>
      </c>
      <c r="K33" s="200">
        <f t="shared" si="1"/>
        <v>54377</v>
      </c>
      <c r="L33" s="201">
        <f t="shared" si="1"/>
        <v>1892.9522668223342</v>
      </c>
      <c r="M33" s="200">
        <v>131070</v>
      </c>
      <c r="N33" s="201">
        <v>2734.3941668623602</v>
      </c>
    </row>
    <row r="34" spans="1:14" ht="42" customHeight="1">
      <c r="A34" s="198">
        <v>28</v>
      </c>
      <c r="B34" s="199" t="s">
        <v>203</v>
      </c>
      <c r="C34" s="200">
        <v>107147</v>
      </c>
      <c r="D34" s="201">
        <v>828.175689616</v>
      </c>
      <c r="E34" s="202">
        <f t="shared" si="0"/>
        <v>17776</v>
      </c>
      <c r="F34" s="201">
        <f t="shared" si="0"/>
        <v>842.15902227670995</v>
      </c>
      <c r="G34" s="202">
        <v>124923</v>
      </c>
      <c r="H34" s="201">
        <v>1670.3347118927099</v>
      </c>
      <c r="I34" s="200">
        <v>128401</v>
      </c>
      <c r="J34" s="201">
        <v>979.28061840290604</v>
      </c>
      <c r="K34" s="200">
        <f t="shared" si="1"/>
        <v>110179</v>
      </c>
      <c r="L34" s="201">
        <f t="shared" si="1"/>
        <v>957.37688709709403</v>
      </c>
      <c r="M34" s="200">
        <v>238580</v>
      </c>
      <c r="N34" s="201">
        <v>1936.6575055000001</v>
      </c>
    </row>
    <row r="35" spans="1:14" ht="42" customHeight="1">
      <c r="A35" s="198">
        <v>29</v>
      </c>
      <c r="B35" s="199" t="s">
        <v>204</v>
      </c>
      <c r="C35" s="200">
        <v>97381</v>
      </c>
      <c r="D35" s="201">
        <v>865.61361411799999</v>
      </c>
      <c r="E35" s="202">
        <f t="shared" si="0"/>
        <v>17797</v>
      </c>
      <c r="F35" s="201">
        <f t="shared" si="0"/>
        <v>273.96758623799997</v>
      </c>
      <c r="G35" s="202">
        <v>115178</v>
      </c>
      <c r="H35" s="201">
        <v>1139.581200356</v>
      </c>
      <c r="I35" s="200">
        <v>295753</v>
      </c>
      <c r="J35" s="201">
        <v>3074.57157924487</v>
      </c>
      <c r="K35" s="200">
        <f t="shared" si="1"/>
        <v>99489</v>
      </c>
      <c r="L35" s="201">
        <f t="shared" si="1"/>
        <v>2516.7352559911296</v>
      </c>
      <c r="M35" s="200">
        <v>395242</v>
      </c>
      <c r="N35" s="201">
        <v>5591.3068352359996</v>
      </c>
    </row>
    <row r="36" spans="1:14" ht="42" customHeight="1">
      <c r="A36" s="198">
        <v>30</v>
      </c>
      <c r="B36" s="199" t="s">
        <v>205</v>
      </c>
      <c r="C36" s="200">
        <v>91391</v>
      </c>
      <c r="D36" s="201">
        <v>1168.1640960499999</v>
      </c>
      <c r="E36" s="202">
        <f t="shared" si="0"/>
        <v>150779</v>
      </c>
      <c r="F36" s="201">
        <f t="shared" si="0"/>
        <v>1352.8616461941901</v>
      </c>
      <c r="G36" s="202">
        <v>242170</v>
      </c>
      <c r="H36" s="201">
        <v>2521.02574224419</v>
      </c>
      <c r="I36" s="200">
        <v>141955</v>
      </c>
      <c r="J36" s="201">
        <v>1222.5250312401099</v>
      </c>
      <c r="K36" s="200">
        <f t="shared" si="1"/>
        <v>126802</v>
      </c>
      <c r="L36" s="201">
        <f t="shared" si="1"/>
        <v>1364.4034451728903</v>
      </c>
      <c r="M36" s="200">
        <v>268757</v>
      </c>
      <c r="N36" s="201">
        <v>2586.9284764130002</v>
      </c>
    </row>
    <row r="37" spans="1:14" s="207" customFormat="1" ht="42" customHeight="1">
      <c r="A37" s="205"/>
      <c r="B37" s="206" t="s">
        <v>103</v>
      </c>
      <c r="C37" s="200">
        <f>SUM(C7:C36)</f>
        <v>2320434</v>
      </c>
      <c r="D37" s="201">
        <f t="shared" ref="D37:N37" si="2">SUM(D7:D36)</f>
        <v>20088.207727114001</v>
      </c>
      <c r="E37" s="200">
        <f t="shared" si="2"/>
        <v>1197902</v>
      </c>
      <c r="F37" s="201">
        <f t="shared" si="2"/>
        <v>16785.787222023737</v>
      </c>
      <c r="G37" s="200">
        <f t="shared" si="2"/>
        <v>3518336</v>
      </c>
      <c r="H37" s="201">
        <f t="shared" si="2"/>
        <v>36873.994949137734</v>
      </c>
      <c r="I37" s="200">
        <f t="shared" si="2"/>
        <v>5457352</v>
      </c>
      <c r="J37" s="201">
        <f t="shared" si="2"/>
        <v>59769.995903802148</v>
      </c>
      <c r="K37" s="200">
        <f t="shared" si="2"/>
        <v>3708778</v>
      </c>
      <c r="L37" s="201">
        <f t="shared" si="2"/>
        <v>63497.232214132731</v>
      </c>
      <c r="M37" s="200">
        <f t="shared" si="2"/>
        <v>9166130</v>
      </c>
      <c r="N37" s="201">
        <f t="shared" si="2"/>
        <v>123267.22811793486</v>
      </c>
    </row>
  </sheetData>
  <mergeCells count="13">
    <mergeCell ref="I5:J5"/>
    <mergeCell ref="K5:L5"/>
    <mergeCell ref="M5:N5"/>
    <mergeCell ref="A1:N1"/>
    <mergeCell ref="A2:N2"/>
    <mergeCell ref="J3:N3"/>
    <mergeCell ref="A4:A6"/>
    <mergeCell ref="B4:B6"/>
    <mergeCell ref="C4:H4"/>
    <mergeCell ref="I4:N4"/>
    <mergeCell ref="C5:D5"/>
    <mergeCell ref="E5:F5"/>
    <mergeCell ref="G5:H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Anx 2</vt:lpstr>
      <vt:lpstr>Anx 3</vt:lpstr>
      <vt:lpstr>Anx 4</vt:lpstr>
      <vt:lpstr>Anx 5</vt:lpstr>
      <vt:lpstr>Anx 6</vt:lpstr>
      <vt:lpstr>Anx 7</vt:lpstr>
      <vt:lpstr>Anx 8</vt:lpstr>
      <vt:lpstr>Anx 9</vt:lpstr>
      <vt:lpstr>Anx 10</vt:lpstr>
      <vt:lpstr>Anx 11</vt:lpstr>
      <vt:lpstr>Anx 12</vt:lpstr>
      <vt:lpstr>Anx 13</vt:lpstr>
      <vt:lpstr>Anx 14</vt:lpstr>
      <vt:lpstr>Anx 15</vt:lpstr>
      <vt:lpstr>Anx 16</vt:lpstr>
      <vt:lpstr>Anx 17</vt:lpstr>
      <vt:lpstr>Anx 18</vt:lpstr>
      <vt:lpstr>Anx 19</vt:lpstr>
      <vt:lpstr>Anx 20</vt:lpstr>
      <vt:lpstr>Anx 21</vt:lpstr>
      <vt:lpstr>Anx 22</vt:lpstr>
      <vt:lpstr>Anx 23</vt:lpstr>
      <vt:lpstr>Anx 33</vt:lpstr>
      <vt:lpstr>Anx 34 &amp; 35</vt:lpstr>
      <vt:lpstr>Anx 36</vt:lpstr>
      <vt:lpstr>Anx 37</vt:lpstr>
      <vt:lpstr>Anx 38</vt:lpstr>
      <vt:lpstr>Anx 39</vt:lpstr>
      <vt:lpstr>Anx 40</vt:lpstr>
      <vt:lpstr>Anx 41</vt:lpstr>
      <vt:lpstr>Anx 42</vt:lpstr>
      <vt:lpstr>Anx 43</vt:lpstr>
      <vt:lpstr>Anx 44</vt:lpstr>
      <vt:lpstr>Anx 45</vt:lpstr>
      <vt:lpstr>Anx 46</vt:lpstr>
      <vt:lpstr>Anx 47</vt:lpstr>
      <vt:lpstr>Anx 48</vt:lpstr>
      <vt:lpstr>Anx 49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2018-12-06T14:49:45Z</dcterms:modified>
</cp:coreProperties>
</file>